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C:\Users\sedlaceki\Desktop\stavby\Moravanské Lány - Modřice\PD do soutěže MorLány\MorLány 1\VYKAZ VÝMĚR - Modern. TT Vídeňská-1\"/>
    </mc:Choice>
  </mc:AlternateContent>
  <xr:revisionPtr revIDLastSave="0" documentId="13_ncr:1_{DF9A69C6-765E-4224-A6BE-4E632BDEF626}" xr6:coauthVersionLast="47" xr6:coauthVersionMax="47" xr10:uidLastSave="{00000000-0000-0000-0000-000000000000}"/>
  <bookViews>
    <workbookView xWindow="-120" yWindow="-120" windowWidth="29040" windowHeight="15720" activeTab="4" xr2:uid="{00000000-000D-0000-FFFF-FFFF00000000}"/>
  </bookViews>
  <sheets>
    <sheet name="Rekapitulace stavby" sheetId="2" r:id="rId1"/>
    <sheet name="1.01 - Bourané konstrukce" sheetId="3" r:id="rId2"/>
    <sheet name="1.02 - Nové konstrukce" sheetId="1" r:id="rId3"/>
    <sheet name="SO02 - Vyústění odvodnění" sheetId="4" r:id="rId4"/>
    <sheet name="SO03 - Napojení na kanali..." sheetId="5" r:id="rId5"/>
    <sheet name="VRN - Vedlejší rozpočtové..." sheetId="6" r:id="rId6"/>
  </sheets>
  <externalReferences>
    <externalReference r:id="rId7"/>
  </externalReferences>
  <definedNames>
    <definedName name="_xlnm.Print_Area" localSheetId="1">'1.01 - Bourané konstrukce'!$B$4:$K$77,'1.01 - Bourané konstrukce'!$B$81:$K$108,'1.01 - Bourané konstrukce'!$B$112:$K$171</definedName>
    <definedName name="_xlnm.Print_Area" localSheetId="2">'1.02 - Nové konstrukce'!$B$3:$K$77,'1.02 - Nové konstrukce'!$B$81:$K$108,'1.02 - Nové konstrukce'!$B$112:$K$346</definedName>
    <definedName name="_xlnm.Print_Area" localSheetId="0">'Rekapitulace stavby'!$B$3:$AP$77,'Rekapitulace stavby'!$B$81:$AP$102</definedName>
    <definedName name="_xlnm.Print_Area" localSheetId="3">'SO02 - Vyústění odvodnění'!$B$3:$K$77,'SO02 - Vyústění odvodnění'!$B$81:$K$103,'SO02 - Vyústění odvodnění'!$B$107:$K$221</definedName>
    <definedName name="_xlnm.Print_Area" localSheetId="4">'SO03 - Napojení na kanali...'!$B$3:$K$77,'SO03 - Napojení na kanali...'!$B$81:$K$102,'SO03 - Napojení na kanali...'!$B$106:$K$205</definedName>
    <definedName name="_xlnm.Print_Area" localSheetId="5">'VRN - Vedlejší rozpočtové...'!$B$3:$K$77,'VRN - Vedlejší rozpočtové...'!$B$81:$K$101,'VRN - Vedlejší rozpočtové...'!$B$105:$K$170</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F123" i="5" l="1"/>
  <c r="BG123" i="5"/>
  <c r="BH123" i="5"/>
  <c r="BI123" i="5"/>
  <c r="BK199" i="5"/>
  <c r="BF200" i="5"/>
  <c r="BG200" i="5"/>
  <c r="BH200" i="5"/>
  <c r="BI200" i="5"/>
  <c r="BK200" i="5"/>
  <c r="BF201" i="5"/>
  <c r="BG201" i="5"/>
  <c r="BH201" i="5"/>
  <c r="BI201" i="5"/>
  <c r="BK201" i="5"/>
  <c r="BF202" i="5"/>
  <c r="BG202" i="5"/>
  <c r="BH202" i="5"/>
  <c r="BI202" i="5"/>
  <c r="BK202" i="5"/>
  <c r="BF203" i="5"/>
  <c r="BG203" i="5"/>
  <c r="BH203" i="5"/>
  <c r="BI203" i="5"/>
  <c r="BK203" i="5"/>
  <c r="BF204" i="5"/>
  <c r="BG204" i="5"/>
  <c r="BH204" i="5"/>
  <c r="BI204" i="5"/>
  <c r="BK204" i="5"/>
  <c r="BF124" i="4"/>
  <c r="BG124" i="4"/>
  <c r="BH124" i="4"/>
  <c r="BI124" i="4"/>
  <c r="BK124" i="4"/>
  <c r="BK123" i="4" s="1"/>
  <c r="BK122" i="4" s="1"/>
  <c r="BK121" i="4" s="1"/>
  <c r="BF128" i="4"/>
  <c r="BG128" i="4"/>
  <c r="BH128" i="4"/>
  <c r="BI128" i="4"/>
  <c r="BK128" i="4"/>
  <c r="BF133" i="4"/>
  <c r="BG133" i="4"/>
  <c r="BH133" i="4"/>
  <c r="BI133" i="4"/>
  <c r="BK133" i="4"/>
  <c r="BF138" i="4"/>
  <c r="BG138" i="4"/>
  <c r="BH138" i="4"/>
  <c r="BI138" i="4"/>
  <c r="BK138" i="4"/>
  <c r="BF143" i="4"/>
  <c r="BG143" i="4"/>
  <c r="BH143" i="4"/>
  <c r="BI143" i="4"/>
  <c r="BK143" i="4"/>
  <c r="BF147" i="4"/>
  <c r="BG147" i="4"/>
  <c r="BH147" i="4"/>
  <c r="BI147" i="4"/>
  <c r="BK147" i="4"/>
  <c r="BF151" i="4"/>
  <c r="BG151" i="4"/>
  <c r="BH151" i="4"/>
  <c r="BI151" i="4"/>
  <c r="BK151" i="4"/>
  <c r="BF156" i="4"/>
  <c r="BG156" i="4"/>
  <c r="BH156" i="4"/>
  <c r="BI156" i="4"/>
  <c r="BK156" i="4"/>
  <c r="BF160" i="4"/>
  <c r="BG160" i="4"/>
  <c r="BH160" i="4"/>
  <c r="BI160" i="4"/>
  <c r="BK160" i="4"/>
  <c r="BF164" i="4"/>
  <c r="BG164" i="4"/>
  <c r="BH164" i="4"/>
  <c r="BI164" i="4"/>
  <c r="BK164" i="4"/>
  <c r="BF168" i="4"/>
  <c r="BG168" i="4"/>
  <c r="BH168" i="4"/>
  <c r="BI168" i="4"/>
  <c r="BK168" i="4"/>
  <c r="BF170" i="4"/>
  <c r="BG170" i="4"/>
  <c r="BH170" i="4"/>
  <c r="BI170" i="4"/>
  <c r="BK170" i="4"/>
  <c r="BF174" i="4"/>
  <c r="BG174" i="4"/>
  <c r="BH174" i="4"/>
  <c r="BI174" i="4"/>
  <c r="BK174" i="4"/>
  <c r="BF175" i="4"/>
  <c r="BG175" i="4"/>
  <c r="BH175" i="4"/>
  <c r="BI175" i="4"/>
  <c r="BK175" i="4"/>
  <c r="BF179" i="4"/>
  <c r="BG179" i="4"/>
  <c r="BH179" i="4"/>
  <c r="BI179" i="4"/>
  <c r="BK179" i="4"/>
  <c r="BF180" i="4"/>
  <c r="BG180" i="4"/>
  <c r="BH180" i="4"/>
  <c r="BI180" i="4"/>
  <c r="BK180" i="4"/>
  <c r="BF181" i="4"/>
  <c r="BG181" i="4"/>
  <c r="BH181" i="4"/>
  <c r="BI181" i="4"/>
  <c r="BK181" i="4"/>
  <c r="BF186" i="4"/>
  <c r="BG186" i="4"/>
  <c r="BH186" i="4"/>
  <c r="BI186" i="4"/>
  <c r="BK186" i="4"/>
  <c r="BF188" i="4"/>
  <c r="BG188" i="4"/>
  <c r="BH188" i="4"/>
  <c r="BI188" i="4"/>
  <c r="BK188" i="4"/>
  <c r="BF194" i="4"/>
  <c r="BG194" i="4"/>
  <c r="BH194" i="4"/>
  <c r="BI194" i="4"/>
  <c r="BK194" i="4"/>
  <c r="BF198" i="4"/>
  <c r="BG198" i="4"/>
  <c r="BH198" i="4"/>
  <c r="BI198" i="4"/>
  <c r="BK198" i="4"/>
  <c r="BF202" i="4"/>
  <c r="BG202" i="4"/>
  <c r="BH202" i="4"/>
  <c r="BI202" i="4"/>
  <c r="BK202" i="4"/>
  <c r="BF204" i="4"/>
  <c r="BG204" i="4"/>
  <c r="BH204" i="4"/>
  <c r="BI204" i="4"/>
  <c r="BK204" i="4"/>
  <c r="BF208" i="4"/>
  <c r="BG208" i="4"/>
  <c r="BH208" i="4"/>
  <c r="BI208" i="4"/>
  <c r="BK208" i="4"/>
  <c r="BF209" i="4"/>
  <c r="BG209" i="4"/>
  <c r="BH209" i="4"/>
  <c r="BI209" i="4"/>
  <c r="BK209" i="4"/>
  <c r="BK210" i="4"/>
  <c r="BF211" i="4"/>
  <c r="BG211" i="4"/>
  <c r="BH211" i="4"/>
  <c r="BI211" i="4"/>
  <c r="BK211" i="4"/>
  <c r="BF212" i="4"/>
  <c r="BG212" i="4"/>
  <c r="BH212" i="4"/>
  <c r="BI212" i="4"/>
  <c r="BK212" i="4"/>
  <c r="BK213" i="4"/>
  <c r="BF214" i="4"/>
  <c r="BG214" i="4"/>
  <c r="BH214" i="4"/>
  <c r="BI214" i="4"/>
  <c r="BK214" i="4"/>
  <c r="BF216" i="4"/>
  <c r="BG216" i="4"/>
  <c r="BH216" i="4"/>
  <c r="BI216" i="4"/>
  <c r="BK216" i="4"/>
  <c r="BF217" i="4"/>
  <c r="BG217" i="4"/>
  <c r="BH217" i="4"/>
  <c r="BI217" i="4"/>
  <c r="BK217" i="4"/>
  <c r="BK215" i="4" s="1"/>
  <c r="BF218" i="4"/>
  <c r="BG218" i="4"/>
  <c r="BH218" i="4"/>
  <c r="BI218" i="4"/>
  <c r="BK218" i="4"/>
  <c r="BF219" i="4"/>
  <c r="BG219" i="4"/>
  <c r="BH219" i="4"/>
  <c r="BI219" i="4"/>
  <c r="BK219" i="4"/>
  <c r="BF220" i="4"/>
  <c r="BG220" i="4"/>
  <c r="BH220" i="4"/>
  <c r="BI220" i="4"/>
  <c r="BK220" i="4"/>
  <c r="J147" i="6"/>
  <c r="BE147" i="6"/>
  <c r="J33" i="6" s="1"/>
  <c r="J322" i="1"/>
  <c r="J161" i="3"/>
  <c r="J153" i="3"/>
  <c r="J151" i="3"/>
  <c r="J149" i="3"/>
  <c r="J148" i="3"/>
  <c r="J147" i="3"/>
  <c r="J169" i="5" l="1"/>
  <c r="H230" i="1"/>
  <c r="P230" i="1" s="1"/>
  <c r="H179" i="5"/>
  <c r="H178" i="5"/>
  <c r="H172" i="5"/>
  <c r="H173" i="5" s="1"/>
  <c r="H170" i="5" s="1"/>
  <c r="J170" i="5" s="1"/>
  <c r="H160" i="5"/>
  <c r="H161" i="5" s="1"/>
  <c r="H158" i="5" s="1"/>
  <c r="H156" i="5"/>
  <c r="H157" i="5" s="1"/>
  <c r="H154" i="5" s="1"/>
  <c r="J154" i="5" s="1"/>
  <c r="H152" i="5"/>
  <c r="H153" i="5" s="1"/>
  <c r="H150" i="5" s="1"/>
  <c r="J150" i="5" s="1"/>
  <c r="H148" i="5"/>
  <c r="H149" i="5" s="1"/>
  <c r="H145" i="5" s="1"/>
  <c r="J145" i="5" s="1"/>
  <c r="H147" i="5"/>
  <c r="J175" i="5"/>
  <c r="J174" i="5"/>
  <c r="H143" i="5"/>
  <c r="H144" i="5" s="1"/>
  <c r="C127" i="5"/>
  <c r="C132" i="5" s="1"/>
  <c r="C137" i="5" s="1"/>
  <c r="C141" i="5" s="1"/>
  <c r="C145" i="5" s="1"/>
  <c r="C150" i="5" s="1"/>
  <c r="C154" i="5" s="1"/>
  <c r="C158" i="5" s="1"/>
  <c r="C162" i="5" s="1"/>
  <c r="C164" i="5" s="1"/>
  <c r="C168" i="5" s="1"/>
  <c r="H125" i="5"/>
  <c r="H126" i="5" s="1"/>
  <c r="BK169" i="6"/>
  <c r="J169" i="6" s="1"/>
  <c r="BE169" i="6" s="1"/>
  <c r="BI169" i="6"/>
  <c r="BH169" i="6"/>
  <c r="BG169" i="6"/>
  <c r="BF169" i="6"/>
  <c r="BK168" i="6"/>
  <c r="J168" i="6" s="1"/>
  <c r="BE168" i="6" s="1"/>
  <c r="BI168" i="6"/>
  <c r="BH168" i="6"/>
  <c r="BG168" i="6"/>
  <c r="BF168" i="6"/>
  <c r="BK167" i="6"/>
  <c r="J167" i="6" s="1"/>
  <c r="BE167" i="6" s="1"/>
  <c r="BI167" i="6"/>
  <c r="BH167" i="6"/>
  <c r="BG167" i="6"/>
  <c r="BF167" i="6"/>
  <c r="BK166" i="6"/>
  <c r="J166" i="6" s="1"/>
  <c r="BE166" i="6" s="1"/>
  <c r="BI166" i="6"/>
  <c r="BH166" i="6"/>
  <c r="BG166" i="6"/>
  <c r="BF166" i="6"/>
  <c r="BK165" i="6"/>
  <c r="J165" i="6" s="1"/>
  <c r="BE165" i="6" s="1"/>
  <c r="BI165" i="6"/>
  <c r="BH165" i="6"/>
  <c r="BG165" i="6"/>
  <c r="BF165" i="6"/>
  <c r="BK163" i="6"/>
  <c r="BI163" i="6"/>
  <c r="BH163" i="6"/>
  <c r="BG163" i="6"/>
  <c r="BF163" i="6"/>
  <c r="T163" i="6"/>
  <c r="R163" i="6"/>
  <c r="P163" i="6"/>
  <c r="J163" i="6"/>
  <c r="BE163" i="6" s="1"/>
  <c r="BK161" i="6"/>
  <c r="BI161" i="6"/>
  <c r="BH161" i="6"/>
  <c r="BG161" i="6"/>
  <c r="BF161" i="6"/>
  <c r="T161" i="6"/>
  <c r="R161" i="6"/>
  <c r="P161" i="6"/>
  <c r="J161" i="6"/>
  <c r="BE161" i="6" s="1"/>
  <c r="BK159" i="6"/>
  <c r="BI159" i="6"/>
  <c r="BH159" i="6"/>
  <c r="BG159" i="6"/>
  <c r="BF159" i="6"/>
  <c r="T159" i="6"/>
  <c r="R159" i="6"/>
  <c r="P159" i="6"/>
  <c r="J159" i="6"/>
  <c r="BE159" i="6" s="1"/>
  <c r="BK157" i="6"/>
  <c r="BI157" i="6"/>
  <c r="BH157" i="6"/>
  <c r="BG157" i="6"/>
  <c r="BF157" i="6"/>
  <c r="T157" i="6"/>
  <c r="R157" i="6"/>
  <c r="P157" i="6"/>
  <c r="J157" i="6"/>
  <c r="BE157" i="6" s="1"/>
  <c r="BK155" i="6"/>
  <c r="BI155" i="6"/>
  <c r="BH155" i="6"/>
  <c r="BG155" i="6"/>
  <c r="BF155" i="6"/>
  <c r="T155" i="6"/>
  <c r="R155" i="6"/>
  <c r="P155" i="6"/>
  <c r="J155" i="6"/>
  <c r="BE155" i="6" s="1"/>
  <c r="BK153" i="6"/>
  <c r="BI153" i="6"/>
  <c r="BH153" i="6"/>
  <c r="BG153" i="6"/>
  <c r="BF153" i="6"/>
  <c r="T153" i="6"/>
  <c r="R153" i="6"/>
  <c r="P153" i="6"/>
  <c r="J153" i="6"/>
  <c r="BE153" i="6" s="1"/>
  <c r="BK151" i="6"/>
  <c r="BI151" i="6"/>
  <c r="BH151" i="6"/>
  <c r="BG151" i="6"/>
  <c r="BF151" i="6"/>
  <c r="T151" i="6"/>
  <c r="R151" i="6"/>
  <c r="P151" i="6"/>
  <c r="J151" i="6"/>
  <c r="BE151" i="6" s="1"/>
  <c r="BK149" i="6"/>
  <c r="BI149" i="6"/>
  <c r="BH149" i="6"/>
  <c r="BG149" i="6"/>
  <c r="BF149" i="6"/>
  <c r="T149" i="6"/>
  <c r="R149" i="6"/>
  <c r="P149" i="6"/>
  <c r="J149" i="6"/>
  <c r="BE149" i="6" s="1"/>
  <c r="BK147" i="6"/>
  <c r="BI147" i="6"/>
  <c r="BH147" i="6"/>
  <c r="BG147" i="6"/>
  <c r="BF147" i="6"/>
  <c r="T147" i="6"/>
  <c r="R147" i="6"/>
  <c r="P147" i="6"/>
  <c r="BK145" i="6"/>
  <c r="BI145" i="6"/>
  <c r="BH145" i="6"/>
  <c r="BG145" i="6"/>
  <c r="BF145" i="6"/>
  <c r="T145" i="6"/>
  <c r="R145" i="6"/>
  <c r="P145" i="6"/>
  <c r="J145" i="6"/>
  <c r="BE145" i="6" s="1"/>
  <c r="BK143" i="6"/>
  <c r="BI143" i="6"/>
  <c r="BH143" i="6"/>
  <c r="BG143" i="6"/>
  <c r="BF143" i="6"/>
  <c r="T143" i="6"/>
  <c r="R143" i="6"/>
  <c r="P143" i="6"/>
  <c r="J143" i="6"/>
  <c r="BE143" i="6" s="1"/>
  <c r="BK142" i="6"/>
  <c r="BI142" i="6"/>
  <c r="BH142" i="6"/>
  <c r="BG142" i="6"/>
  <c r="BF142" i="6"/>
  <c r="T142" i="6"/>
  <c r="R142" i="6"/>
  <c r="P142" i="6"/>
  <c r="J142" i="6"/>
  <c r="BE142" i="6" s="1"/>
  <c r="BK141" i="6"/>
  <c r="BI141" i="6"/>
  <c r="BH141" i="6"/>
  <c r="BG141" i="6"/>
  <c r="BF141" i="6"/>
  <c r="T141" i="6"/>
  <c r="R141" i="6"/>
  <c r="P141" i="6"/>
  <c r="J141" i="6"/>
  <c r="BE141" i="6" s="1"/>
  <c r="BK139" i="6"/>
  <c r="BI139" i="6"/>
  <c r="BH139" i="6"/>
  <c r="BG139" i="6"/>
  <c r="BF139" i="6"/>
  <c r="T139" i="6"/>
  <c r="R139" i="6"/>
  <c r="P139" i="6"/>
  <c r="J139" i="6"/>
  <c r="BE139" i="6" s="1"/>
  <c r="BK138" i="6"/>
  <c r="BI138" i="6"/>
  <c r="BH138" i="6"/>
  <c r="BG138" i="6"/>
  <c r="BF138" i="6"/>
  <c r="T138" i="6"/>
  <c r="R138" i="6"/>
  <c r="P138" i="6"/>
  <c r="J138" i="6"/>
  <c r="BE138" i="6" s="1"/>
  <c r="BK135" i="6"/>
  <c r="BI135" i="6"/>
  <c r="BH135" i="6"/>
  <c r="BG135" i="6"/>
  <c r="BF135" i="6"/>
  <c r="T135" i="6"/>
  <c r="R135" i="6"/>
  <c r="P135" i="6"/>
  <c r="J135" i="6"/>
  <c r="BE135" i="6" s="1"/>
  <c r="BK133" i="6"/>
  <c r="BI133" i="6"/>
  <c r="BH133" i="6"/>
  <c r="BG133" i="6"/>
  <c r="BF133" i="6"/>
  <c r="T133" i="6"/>
  <c r="R133" i="6"/>
  <c r="P133" i="6"/>
  <c r="J133" i="6"/>
  <c r="BE133" i="6" s="1"/>
  <c r="BK131" i="6"/>
  <c r="BI131" i="6"/>
  <c r="BH131" i="6"/>
  <c r="BG131" i="6"/>
  <c r="BF131" i="6"/>
  <c r="T131" i="6"/>
  <c r="R131" i="6"/>
  <c r="P131" i="6"/>
  <c r="J131" i="6"/>
  <c r="BE131" i="6" s="1"/>
  <c r="BK129" i="6"/>
  <c r="BI129" i="6"/>
  <c r="BH129" i="6"/>
  <c r="BG129" i="6"/>
  <c r="BF129" i="6"/>
  <c r="T129" i="6"/>
  <c r="R129" i="6"/>
  <c r="P129" i="6"/>
  <c r="J129" i="6"/>
  <c r="BE129" i="6" s="1"/>
  <c r="BK127" i="6"/>
  <c r="BI127" i="6"/>
  <c r="BH127" i="6"/>
  <c r="BG127" i="6"/>
  <c r="BF127" i="6"/>
  <c r="T127" i="6"/>
  <c r="R127" i="6"/>
  <c r="P127" i="6"/>
  <c r="J127" i="6"/>
  <c r="BE127" i="6" s="1"/>
  <c r="BK125" i="6"/>
  <c r="BI125" i="6"/>
  <c r="BH125" i="6"/>
  <c r="BG125" i="6"/>
  <c r="BF125" i="6"/>
  <c r="T125" i="6"/>
  <c r="R125" i="6"/>
  <c r="P125" i="6"/>
  <c r="J125" i="6"/>
  <c r="BE125" i="6" s="1"/>
  <c r="BK123" i="6"/>
  <c r="BI123" i="6"/>
  <c r="BH123" i="6"/>
  <c r="BG123" i="6"/>
  <c r="BF123" i="6"/>
  <c r="T123" i="6"/>
  <c r="R123" i="6"/>
  <c r="P123" i="6"/>
  <c r="P120" i="6" s="1"/>
  <c r="J123" i="6"/>
  <c r="BE123" i="6" s="1"/>
  <c r="BK121" i="6"/>
  <c r="BI121" i="6"/>
  <c r="BH121" i="6"/>
  <c r="BG121" i="6"/>
  <c r="BF121" i="6"/>
  <c r="T121" i="6"/>
  <c r="R121" i="6"/>
  <c r="P121" i="6"/>
  <c r="J121" i="6"/>
  <c r="BE121" i="6" s="1"/>
  <c r="J116" i="6"/>
  <c r="J115" i="6"/>
  <c r="F115" i="6"/>
  <c r="F113" i="6"/>
  <c r="E111" i="6"/>
  <c r="J92" i="6"/>
  <c r="J91" i="6"/>
  <c r="F91" i="6"/>
  <c r="F89" i="6"/>
  <c r="E87" i="6"/>
  <c r="J37" i="6"/>
  <c r="J36" i="6"/>
  <c r="J35" i="6"/>
  <c r="J18" i="6"/>
  <c r="E18" i="6"/>
  <c r="F92" i="6" s="1"/>
  <c r="J17" i="6"/>
  <c r="J12" i="6"/>
  <c r="J113" i="6" s="1"/>
  <c r="J204" i="5"/>
  <c r="BE204" i="5" s="1"/>
  <c r="J203" i="5"/>
  <c r="BE203" i="5" s="1"/>
  <c r="J202" i="5"/>
  <c r="BE202" i="5" s="1"/>
  <c r="J201" i="5"/>
  <c r="BE201" i="5" s="1"/>
  <c r="J200" i="5"/>
  <c r="BE200" i="5" s="1"/>
  <c r="J117" i="5"/>
  <c r="J116" i="5"/>
  <c r="F116" i="5"/>
  <c r="F114" i="5"/>
  <c r="E112" i="5"/>
  <c r="J92" i="5"/>
  <c r="J91" i="5"/>
  <c r="F91" i="5"/>
  <c r="F89" i="5"/>
  <c r="E87" i="5"/>
  <c r="J37" i="5"/>
  <c r="J36" i="5"/>
  <c r="J35" i="5"/>
  <c r="J18" i="5"/>
  <c r="E18" i="5"/>
  <c r="F117" i="5" s="1"/>
  <c r="J17" i="5"/>
  <c r="J12" i="5"/>
  <c r="J114" i="5" s="1"/>
  <c r="J220" i="4"/>
  <c r="BE220" i="4" s="1"/>
  <c r="J219" i="4"/>
  <c r="BE219" i="4" s="1"/>
  <c r="J218" i="4"/>
  <c r="BE218" i="4" s="1"/>
  <c r="J216" i="4"/>
  <c r="BE216" i="4" s="1"/>
  <c r="J213" i="4"/>
  <c r="J100" i="4" s="1"/>
  <c r="T214" i="4"/>
  <c r="T213" i="4" s="1"/>
  <c r="R214" i="4"/>
  <c r="R213" i="4" s="1"/>
  <c r="P214" i="4"/>
  <c r="P213" i="4" s="1"/>
  <c r="J214" i="4"/>
  <c r="BE214" i="4" s="1"/>
  <c r="T212" i="4"/>
  <c r="R212" i="4"/>
  <c r="P212" i="4"/>
  <c r="J212" i="4"/>
  <c r="BE212" i="4" s="1"/>
  <c r="J210" i="4"/>
  <c r="J99" i="4" s="1"/>
  <c r="T211" i="4"/>
  <c r="R211" i="4"/>
  <c r="P211" i="4"/>
  <c r="J211" i="4"/>
  <c r="BE211" i="4" s="1"/>
  <c r="T209" i="4"/>
  <c r="R209" i="4"/>
  <c r="P209" i="4"/>
  <c r="J209" i="4"/>
  <c r="BE209" i="4" s="1"/>
  <c r="T208" i="4"/>
  <c r="R208" i="4"/>
  <c r="P208" i="4"/>
  <c r="J208" i="4"/>
  <c r="BE208" i="4" s="1"/>
  <c r="T204" i="4"/>
  <c r="R204" i="4"/>
  <c r="P204" i="4"/>
  <c r="J204" i="4"/>
  <c r="BE204" i="4" s="1"/>
  <c r="T202" i="4"/>
  <c r="R202" i="4"/>
  <c r="P202" i="4"/>
  <c r="J202" i="4"/>
  <c r="BE202" i="4" s="1"/>
  <c r="T198" i="4"/>
  <c r="R198" i="4"/>
  <c r="P198" i="4"/>
  <c r="J198" i="4"/>
  <c r="BE198" i="4" s="1"/>
  <c r="T194" i="4"/>
  <c r="R194" i="4"/>
  <c r="P194" i="4"/>
  <c r="J194" i="4"/>
  <c r="BE194" i="4" s="1"/>
  <c r="T188" i="4"/>
  <c r="R188" i="4"/>
  <c r="P188" i="4"/>
  <c r="J188" i="4"/>
  <c r="BE188" i="4" s="1"/>
  <c r="T186" i="4"/>
  <c r="R186" i="4"/>
  <c r="P186" i="4"/>
  <c r="J186" i="4"/>
  <c r="BE186" i="4" s="1"/>
  <c r="T181" i="4"/>
  <c r="R181" i="4"/>
  <c r="P181" i="4"/>
  <c r="J181" i="4"/>
  <c r="BE181" i="4" s="1"/>
  <c r="T180" i="4"/>
  <c r="R180" i="4"/>
  <c r="P180" i="4"/>
  <c r="J180" i="4"/>
  <c r="BE180" i="4" s="1"/>
  <c r="T179" i="4"/>
  <c r="R179" i="4"/>
  <c r="P179" i="4"/>
  <c r="J179" i="4"/>
  <c r="BE179" i="4" s="1"/>
  <c r="T175" i="4"/>
  <c r="R175" i="4"/>
  <c r="P175" i="4"/>
  <c r="J175" i="4"/>
  <c r="BE175" i="4" s="1"/>
  <c r="T174" i="4"/>
  <c r="R174" i="4"/>
  <c r="P174" i="4"/>
  <c r="J174" i="4"/>
  <c r="BE174" i="4" s="1"/>
  <c r="T170" i="4"/>
  <c r="R170" i="4"/>
  <c r="P170" i="4"/>
  <c r="J170" i="4"/>
  <c r="BE170" i="4" s="1"/>
  <c r="T168" i="4"/>
  <c r="R168" i="4"/>
  <c r="P168" i="4"/>
  <c r="J168" i="4"/>
  <c r="BE168" i="4" s="1"/>
  <c r="T164" i="4"/>
  <c r="R164" i="4"/>
  <c r="P164" i="4"/>
  <c r="J164" i="4"/>
  <c r="BE164" i="4" s="1"/>
  <c r="T160" i="4"/>
  <c r="R160" i="4"/>
  <c r="P160" i="4"/>
  <c r="J160" i="4"/>
  <c r="BE160" i="4" s="1"/>
  <c r="T156" i="4"/>
  <c r="R156" i="4"/>
  <c r="P156" i="4"/>
  <c r="J156" i="4"/>
  <c r="BE156" i="4" s="1"/>
  <c r="T151" i="4"/>
  <c r="R151" i="4"/>
  <c r="P151" i="4"/>
  <c r="J151" i="4"/>
  <c r="BE151" i="4" s="1"/>
  <c r="T147" i="4"/>
  <c r="R147" i="4"/>
  <c r="P147" i="4"/>
  <c r="J147" i="4"/>
  <c r="BE147" i="4" s="1"/>
  <c r="T143" i="4"/>
  <c r="R143" i="4"/>
  <c r="P143" i="4"/>
  <c r="J143" i="4"/>
  <c r="BE143" i="4" s="1"/>
  <c r="T138" i="4"/>
  <c r="R138" i="4"/>
  <c r="P138" i="4"/>
  <c r="J138" i="4"/>
  <c r="BE138" i="4" s="1"/>
  <c r="T133" i="4"/>
  <c r="R133" i="4"/>
  <c r="P133" i="4"/>
  <c r="J133" i="4"/>
  <c r="BE133" i="4" s="1"/>
  <c r="T128" i="4"/>
  <c r="R128" i="4"/>
  <c r="P128" i="4"/>
  <c r="J128" i="4"/>
  <c r="BE128" i="4" s="1"/>
  <c r="T124" i="4"/>
  <c r="R124" i="4"/>
  <c r="P124" i="4"/>
  <c r="J124" i="4"/>
  <c r="BE124" i="4" s="1"/>
  <c r="J118" i="4"/>
  <c r="J117" i="4"/>
  <c r="F117" i="4"/>
  <c r="F115" i="4"/>
  <c r="E113" i="4"/>
  <c r="J92" i="4"/>
  <c r="J91" i="4"/>
  <c r="F91" i="4"/>
  <c r="F89" i="4"/>
  <c r="E87" i="4"/>
  <c r="J37" i="4"/>
  <c r="J36" i="4"/>
  <c r="J35" i="4"/>
  <c r="J18" i="4"/>
  <c r="E18" i="4"/>
  <c r="F92" i="4" s="1"/>
  <c r="J17" i="4"/>
  <c r="J12" i="4"/>
  <c r="J89" i="4" s="1"/>
  <c r="BK170" i="3"/>
  <c r="J170" i="3" s="1"/>
  <c r="BE170" i="3" s="1"/>
  <c r="BI170" i="3"/>
  <c r="BH170" i="3"/>
  <c r="BG170" i="3"/>
  <c r="BF170" i="3"/>
  <c r="BK169" i="3"/>
  <c r="J169" i="3" s="1"/>
  <c r="BE169" i="3" s="1"/>
  <c r="BI169" i="3"/>
  <c r="BH169" i="3"/>
  <c r="BG169" i="3"/>
  <c r="BF169" i="3"/>
  <c r="BK168" i="3"/>
  <c r="J168" i="3" s="1"/>
  <c r="BE168" i="3" s="1"/>
  <c r="BI168" i="3"/>
  <c r="BH168" i="3"/>
  <c r="BG168" i="3"/>
  <c r="BF168" i="3"/>
  <c r="BK167" i="3"/>
  <c r="J167" i="3" s="1"/>
  <c r="BE167" i="3" s="1"/>
  <c r="BI167" i="3"/>
  <c r="BH167" i="3"/>
  <c r="BG167" i="3"/>
  <c r="BF167" i="3"/>
  <c r="BK166" i="3"/>
  <c r="J166" i="3" s="1"/>
  <c r="BE166" i="3" s="1"/>
  <c r="BI166" i="3"/>
  <c r="BH166" i="3"/>
  <c r="BG166" i="3"/>
  <c r="BF166" i="3"/>
  <c r="BK164" i="3"/>
  <c r="BK163" i="3" s="1"/>
  <c r="BK162" i="3" s="1"/>
  <c r="J162" i="3" s="1"/>
  <c r="J104" i="3" s="1"/>
  <c r="BI164" i="3"/>
  <c r="BH164" i="3"/>
  <c r="BG164" i="3"/>
  <c r="BF164" i="3"/>
  <c r="T164" i="3"/>
  <c r="T163" i="3" s="1"/>
  <c r="T162" i="3" s="1"/>
  <c r="R164" i="3"/>
  <c r="R163" i="3" s="1"/>
  <c r="R162" i="3" s="1"/>
  <c r="P164" i="3"/>
  <c r="P163" i="3" s="1"/>
  <c r="P162" i="3" s="1"/>
  <c r="J164" i="3"/>
  <c r="BE164" i="3" s="1"/>
  <c r="BK160" i="3"/>
  <c r="BI160" i="3"/>
  <c r="BH160" i="3"/>
  <c r="BG160" i="3"/>
  <c r="BF160" i="3"/>
  <c r="T160" i="3"/>
  <c r="R160" i="3"/>
  <c r="P160" i="3"/>
  <c r="J160" i="3"/>
  <c r="BE160" i="3" s="1"/>
  <c r="BK158" i="3"/>
  <c r="BI158" i="3"/>
  <c r="BH158" i="3"/>
  <c r="BG158" i="3"/>
  <c r="BF158" i="3"/>
  <c r="T158" i="3"/>
  <c r="R158" i="3"/>
  <c r="P158" i="3"/>
  <c r="J158" i="3"/>
  <c r="BE158" i="3" s="1"/>
  <c r="BK157" i="3"/>
  <c r="BI157" i="3"/>
  <c r="BH157" i="3"/>
  <c r="BG157" i="3"/>
  <c r="BF157" i="3"/>
  <c r="T157" i="3"/>
  <c r="R157" i="3"/>
  <c r="P157" i="3"/>
  <c r="J157" i="3"/>
  <c r="BE157" i="3" s="1"/>
  <c r="BK155" i="3"/>
  <c r="BK154" i="3" s="1"/>
  <c r="J154" i="3" s="1"/>
  <c r="BI155" i="3"/>
  <c r="BH155" i="3"/>
  <c r="BG155" i="3"/>
  <c r="BF155" i="3"/>
  <c r="T155" i="3"/>
  <c r="T154" i="3" s="1"/>
  <c r="R155" i="3"/>
  <c r="R154" i="3" s="1"/>
  <c r="P155" i="3"/>
  <c r="P154" i="3" s="1"/>
  <c r="J155" i="3"/>
  <c r="BE155" i="3" s="1"/>
  <c r="BK146" i="3"/>
  <c r="BI146" i="3"/>
  <c r="BH146" i="3"/>
  <c r="BG146" i="3"/>
  <c r="BF146" i="3"/>
  <c r="T146" i="3"/>
  <c r="R146" i="3"/>
  <c r="P146" i="3"/>
  <c r="J146" i="3"/>
  <c r="BE146" i="3" s="1"/>
  <c r="BK145" i="3"/>
  <c r="BI145" i="3"/>
  <c r="BH145" i="3"/>
  <c r="BG145" i="3"/>
  <c r="BF145" i="3"/>
  <c r="T145" i="3"/>
  <c r="R145" i="3"/>
  <c r="P145" i="3"/>
  <c r="J145" i="3"/>
  <c r="BE145" i="3" s="1"/>
  <c r="BK144" i="3"/>
  <c r="BI144" i="3"/>
  <c r="BH144" i="3"/>
  <c r="BG144" i="3"/>
  <c r="BF144" i="3"/>
  <c r="T144" i="3"/>
  <c r="R144" i="3"/>
  <c r="P144" i="3"/>
  <c r="J144" i="3"/>
  <c r="BE144" i="3" s="1"/>
  <c r="BK143" i="3"/>
  <c r="BI143" i="3"/>
  <c r="BH143" i="3"/>
  <c r="BG143" i="3"/>
  <c r="BF143" i="3"/>
  <c r="T143" i="3"/>
  <c r="R143" i="3"/>
  <c r="P143" i="3"/>
  <c r="J143" i="3"/>
  <c r="BE143" i="3" s="1"/>
  <c r="BK141" i="3"/>
  <c r="BI141" i="3"/>
  <c r="BH141" i="3"/>
  <c r="BG141" i="3"/>
  <c r="BF141" i="3"/>
  <c r="T141" i="3"/>
  <c r="R141" i="3"/>
  <c r="P141" i="3"/>
  <c r="J141" i="3"/>
  <c r="BE141" i="3" s="1"/>
  <c r="BK140" i="3"/>
  <c r="BI140" i="3"/>
  <c r="BH140" i="3"/>
  <c r="BG140" i="3"/>
  <c r="BF140" i="3"/>
  <c r="T140" i="3"/>
  <c r="R140" i="3"/>
  <c r="P140" i="3"/>
  <c r="J140" i="3"/>
  <c r="BE140" i="3" s="1"/>
  <c r="BK139" i="3"/>
  <c r="BI139" i="3"/>
  <c r="BH139" i="3"/>
  <c r="BG139" i="3"/>
  <c r="BF139" i="3"/>
  <c r="T139" i="3"/>
  <c r="R139" i="3"/>
  <c r="P139" i="3"/>
  <c r="J139" i="3"/>
  <c r="BE139" i="3" s="1"/>
  <c r="BK138" i="3"/>
  <c r="BI138" i="3"/>
  <c r="BH138" i="3"/>
  <c r="BG138" i="3"/>
  <c r="BF138" i="3"/>
  <c r="T138" i="3"/>
  <c r="R138" i="3"/>
  <c r="P138" i="3"/>
  <c r="J138" i="3"/>
  <c r="BE138" i="3" s="1"/>
  <c r="BK131" i="3"/>
  <c r="BI131" i="3"/>
  <c r="BH131" i="3"/>
  <c r="BG131" i="3"/>
  <c r="BF131" i="3"/>
  <c r="T131" i="3"/>
  <c r="R131" i="3"/>
  <c r="P131" i="3"/>
  <c r="J131" i="3"/>
  <c r="BE131" i="3" s="1"/>
  <c r="J125" i="3"/>
  <c r="J124" i="3"/>
  <c r="F124" i="3"/>
  <c r="F122" i="3"/>
  <c r="E120" i="3"/>
  <c r="J94" i="3"/>
  <c r="J93" i="3"/>
  <c r="F93" i="3"/>
  <c r="F91" i="3"/>
  <c r="E89" i="3"/>
  <c r="J39" i="3"/>
  <c r="J38" i="3"/>
  <c r="J37" i="3"/>
  <c r="J20" i="3"/>
  <c r="E20" i="3"/>
  <c r="F125" i="3" s="1"/>
  <c r="J19" i="3"/>
  <c r="J122" i="3"/>
  <c r="BD100" i="2"/>
  <c r="BC100" i="2"/>
  <c r="BB100" i="2"/>
  <c r="BA100" i="2"/>
  <c r="AZ100" i="2"/>
  <c r="AY100" i="2"/>
  <c r="AX100" i="2"/>
  <c r="AW100" i="2"/>
  <c r="AV100" i="2"/>
  <c r="AU100" i="2"/>
  <c r="BD99" i="2"/>
  <c r="BC99" i="2"/>
  <c r="BB99" i="2"/>
  <c r="BA99" i="2"/>
  <c r="AZ99" i="2"/>
  <c r="AY99" i="2"/>
  <c r="AX99" i="2"/>
  <c r="AW99" i="2"/>
  <c r="AV99" i="2"/>
  <c r="AU99" i="2"/>
  <c r="BD98" i="2"/>
  <c r="BC98" i="2"/>
  <c r="BB98" i="2"/>
  <c r="BA98" i="2"/>
  <c r="AZ98" i="2"/>
  <c r="AY98" i="2"/>
  <c r="AX98" i="2"/>
  <c r="AW98" i="2"/>
  <c r="AV98" i="2"/>
  <c r="AU98" i="2"/>
  <c r="BD97" i="2"/>
  <c r="BC97" i="2"/>
  <c r="BB97" i="2"/>
  <c r="BA97" i="2"/>
  <c r="AZ97" i="2"/>
  <c r="AY97" i="2"/>
  <c r="AX97" i="2"/>
  <c r="AW97" i="2"/>
  <c r="AV97" i="2"/>
  <c r="AT97" i="2" s="1"/>
  <c r="AU97" i="2"/>
  <c r="BD96" i="2"/>
  <c r="BC96" i="2"/>
  <c r="BB96" i="2"/>
  <c r="BB95" i="2" s="1"/>
  <c r="BB94" i="2" s="1"/>
  <c r="BA96" i="2"/>
  <c r="BA95" i="2" s="1"/>
  <c r="AZ96" i="2"/>
  <c r="AY96" i="2"/>
  <c r="AX96" i="2"/>
  <c r="AW96" i="2"/>
  <c r="AV96" i="2"/>
  <c r="AU96" i="2"/>
  <c r="AS95" i="2"/>
  <c r="AS94" i="2" s="1"/>
  <c r="AM90" i="2"/>
  <c r="L90" i="2"/>
  <c r="AM89" i="2"/>
  <c r="L89" i="2"/>
  <c r="AM87" i="2"/>
  <c r="L87" i="2"/>
  <c r="L85" i="2"/>
  <c r="L84" i="2"/>
  <c r="F182" i="1"/>
  <c r="F155" i="1"/>
  <c r="F159" i="1"/>
  <c r="H180" i="1"/>
  <c r="R180" i="1" s="1"/>
  <c r="H183" i="1"/>
  <c r="H160" i="1"/>
  <c r="H157" i="1" s="1"/>
  <c r="H156" i="1"/>
  <c r="H153" i="1" s="1"/>
  <c r="F194" i="1"/>
  <c r="C135" i="1"/>
  <c r="C140" i="1" s="1"/>
  <c r="C145" i="1" s="1"/>
  <c r="C149" i="1" s="1"/>
  <c r="C153" i="1" s="1"/>
  <c r="C157" i="1" s="1"/>
  <c r="C161" i="1" s="1"/>
  <c r="C168" i="1" s="1"/>
  <c r="C174" i="1" s="1"/>
  <c r="C180" i="1" s="1"/>
  <c r="C184" i="1" s="1"/>
  <c r="C191" i="1" s="1"/>
  <c r="C193" i="1" s="1"/>
  <c r="C195" i="1" s="1"/>
  <c r="C199" i="1" s="1"/>
  <c r="C203" i="1" s="1"/>
  <c r="C207" i="1" s="1"/>
  <c r="C210" i="1" s="1"/>
  <c r="C215" i="1" s="1"/>
  <c r="C220" i="1" s="1"/>
  <c r="C224" i="1" s="1"/>
  <c r="C228" i="1" s="1"/>
  <c r="C230" i="1" s="1"/>
  <c r="C231" i="1" s="1"/>
  <c r="C232" i="1" s="1"/>
  <c r="C233" i="1" s="1"/>
  <c r="C239" i="1" s="1"/>
  <c r="C244" i="1" s="1"/>
  <c r="C248" i="1" s="1"/>
  <c r="C252" i="1" s="1"/>
  <c r="C258" i="1" s="1"/>
  <c r="C259" i="1" s="1"/>
  <c r="C260" i="1" s="1"/>
  <c r="C262" i="1" s="1"/>
  <c r="C263" i="1" s="1"/>
  <c r="C265" i="1" s="1"/>
  <c r="C266" i="1" s="1"/>
  <c r="C267" i="1" s="1"/>
  <c r="C268" i="1" s="1"/>
  <c r="C269" i="1" s="1"/>
  <c r="C270" i="1" s="1"/>
  <c r="C274" i="1" s="1"/>
  <c r="C278" i="1" s="1"/>
  <c r="C285" i="1" s="1"/>
  <c r="C291" i="1" s="1"/>
  <c r="C293" i="1" s="1"/>
  <c r="C295" i="1" s="1"/>
  <c r="C299" i="1" s="1"/>
  <c r="C303" i="1" s="1"/>
  <c r="C307" i="1" s="1"/>
  <c r="C312" i="1" s="1"/>
  <c r="C316" i="1" s="1"/>
  <c r="C318" i="1" s="1"/>
  <c r="C325" i="1" s="1"/>
  <c r="C326" i="1" s="1"/>
  <c r="C327" i="1" s="1"/>
  <c r="C328" i="1" s="1"/>
  <c r="C329" i="1" s="1"/>
  <c r="C330" i="1" s="1"/>
  <c r="C332" i="1" s="1"/>
  <c r="C333" i="1" s="1"/>
  <c r="C335" i="1" s="1"/>
  <c r="C336" i="1" s="1"/>
  <c r="C338" i="1" s="1"/>
  <c r="C339" i="1" s="1"/>
  <c r="H213" i="1"/>
  <c r="H212" i="1"/>
  <c r="H214" i="1" s="1"/>
  <c r="H210" i="1" s="1"/>
  <c r="H222" i="1"/>
  <c r="H223" i="1" s="1"/>
  <c r="H220" i="1" s="1"/>
  <c r="H226" i="1"/>
  <c r="H227" i="1" s="1"/>
  <c r="H224" i="1" s="1"/>
  <c r="F229" i="1" s="1"/>
  <c r="H320" i="1"/>
  <c r="H321" i="1" s="1"/>
  <c r="H318" i="1" s="1"/>
  <c r="H315" i="1"/>
  <c r="H312" i="1" s="1"/>
  <c r="H233" i="1"/>
  <c r="BK233" i="1" s="1"/>
  <c r="BK345" i="1"/>
  <c r="J345" i="1" s="1"/>
  <c r="BE345" i="1" s="1"/>
  <c r="BI345" i="1"/>
  <c r="BH345" i="1"/>
  <c r="BG345" i="1"/>
  <c r="BF345" i="1"/>
  <c r="BK344" i="1"/>
  <c r="J344" i="1" s="1"/>
  <c r="BE344" i="1" s="1"/>
  <c r="BI344" i="1"/>
  <c r="BH344" i="1"/>
  <c r="BG344" i="1"/>
  <c r="BF344" i="1"/>
  <c r="BK343" i="1"/>
  <c r="J343" i="1" s="1"/>
  <c r="BE343" i="1" s="1"/>
  <c r="BI343" i="1"/>
  <c r="BH343" i="1"/>
  <c r="BG343" i="1"/>
  <c r="BF343" i="1"/>
  <c r="BK342" i="1"/>
  <c r="J342" i="1" s="1"/>
  <c r="BE342" i="1" s="1"/>
  <c r="BI342" i="1"/>
  <c r="BH342" i="1"/>
  <c r="BG342" i="1"/>
  <c r="BF342" i="1"/>
  <c r="BK341" i="1"/>
  <c r="J341" i="1" s="1"/>
  <c r="BE341" i="1" s="1"/>
  <c r="BI341" i="1"/>
  <c r="BH341" i="1"/>
  <c r="BG341" i="1"/>
  <c r="BF341" i="1"/>
  <c r="BK339" i="1"/>
  <c r="BI339" i="1"/>
  <c r="BH339" i="1"/>
  <c r="BG339" i="1"/>
  <c r="BF339" i="1"/>
  <c r="T339" i="1"/>
  <c r="R339" i="1"/>
  <c r="P339" i="1"/>
  <c r="J339" i="1"/>
  <c r="BE339" i="1" s="1"/>
  <c r="BK338" i="1"/>
  <c r="BI338" i="1"/>
  <c r="BH338" i="1"/>
  <c r="BG338" i="1"/>
  <c r="BF338" i="1"/>
  <c r="T338" i="1"/>
  <c r="R338" i="1"/>
  <c r="R337" i="1" s="1"/>
  <c r="P338" i="1"/>
  <c r="J338" i="1"/>
  <c r="BE338" i="1" s="1"/>
  <c r="BK336" i="1"/>
  <c r="BI336" i="1"/>
  <c r="BH336" i="1"/>
  <c r="BG336" i="1"/>
  <c r="BF336" i="1"/>
  <c r="T336" i="1"/>
  <c r="R336" i="1"/>
  <c r="P336" i="1"/>
  <c r="J336" i="1"/>
  <c r="BE336" i="1" s="1"/>
  <c r="BK335" i="1"/>
  <c r="BI335" i="1"/>
  <c r="BH335" i="1"/>
  <c r="BG335" i="1"/>
  <c r="BF335" i="1"/>
  <c r="T335" i="1"/>
  <c r="R335" i="1"/>
  <c r="P335" i="1"/>
  <c r="J335" i="1"/>
  <c r="BE335" i="1" s="1"/>
  <c r="BK333" i="1"/>
  <c r="BI333" i="1"/>
  <c r="BH333" i="1"/>
  <c r="BG333" i="1"/>
  <c r="BF333" i="1"/>
  <c r="T333" i="1"/>
  <c r="R333" i="1"/>
  <c r="P333" i="1"/>
  <c r="J333" i="1"/>
  <c r="BE333" i="1" s="1"/>
  <c r="BK332" i="1"/>
  <c r="BI332" i="1"/>
  <c r="BH332" i="1"/>
  <c r="BG332" i="1"/>
  <c r="BF332" i="1"/>
  <c r="T332" i="1"/>
  <c r="R332" i="1"/>
  <c r="P332" i="1"/>
  <c r="J332" i="1"/>
  <c r="BE332" i="1" s="1"/>
  <c r="BK330" i="1"/>
  <c r="BI330" i="1"/>
  <c r="BH330" i="1"/>
  <c r="BG330" i="1"/>
  <c r="BF330" i="1"/>
  <c r="T330" i="1"/>
  <c r="R330" i="1"/>
  <c r="P330" i="1"/>
  <c r="J330" i="1"/>
  <c r="BE330" i="1" s="1"/>
  <c r="BK329" i="1"/>
  <c r="BI329" i="1"/>
  <c r="BH329" i="1"/>
  <c r="BG329" i="1"/>
  <c r="BF329" i="1"/>
  <c r="T329" i="1"/>
  <c r="R329" i="1"/>
  <c r="P329" i="1"/>
  <c r="J329" i="1"/>
  <c r="BE329" i="1" s="1"/>
  <c r="BK328" i="1"/>
  <c r="BI328" i="1"/>
  <c r="BH328" i="1"/>
  <c r="BG328" i="1"/>
  <c r="BF328" i="1"/>
  <c r="T328" i="1"/>
  <c r="R328" i="1"/>
  <c r="P328" i="1"/>
  <c r="J328" i="1"/>
  <c r="BE328" i="1" s="1"/>
  <c r="BK327" i="1"/>
  <c r="BI327" i="1"/>
  <c r="BH327" i="1"/>
  <c r="BG327" i="1"/>
  <c r="BF327" i="1"/>
  <c r="T327" i="1"/>
  <c r="R327" i="1"/>
  <c r="P327" i="1"/>
  <c r="J327" i="1"/>
  <c r="BE327" i="1" s="1"/>
  <c r="BK326" i="1"/>
  <c r="BI326" i="1"/>
  <c r="BH326" i="1"/>
  <c r="BG326" i="1"/>
  <c r="BF326" i="1"/>
  <c r="T326" i="1"/>
  <c r="R326" i="1"/>
  <c r="P326" i="1"/>
  <c r="J326" i="1"/>
  <c r="BE326" i="1" s="1"/>
  <c r="BK325" i="1"/>
  <c r="BI325" i="1"/>
  <c r="BH325" i="1"/>
  <c r="BG325" i="1"/>
  <c r="BF325" i="1"/>
  <c r="T325" i="1"/>
  <c r="R325" i="1"/>
  <c r="P325" i="1"/>
  <c r="J325" i="1"/>
  <c r="BE325" i="1" s="1"/>
  <c r="BK324" i="1"/>
  <c r="BI324" i="1"/>
  <c r="BH324" i="1"/>
  <c r="BG324" i="1"/>
  <c r="BF324" i="1"/>
  <c r="T324" i="1"/>
  <c r="R324" i="1"/>
  <c r="P324" i="1"/>
  <c r="J324" i="1"/>
  <c r="BE324" i="1" s="1"/>
  <c r="BI318" i="1"/>
  <c r="BH318" i="1"/>
  <c r="BG318" i="1"/>
  <c r="BF318" i="1"/>
  <c r="BI316" i="1"/>
  <c r="BH316" i="1"/>
  <c r="BG316" i="1"/>
  <c r="BF316" i="1"/>
  <c r="BI312" i="1"/>
  <c r="BH312" i="1"/>
  <c r="BG312" i="1"/>
  <c r="BF312" i="1"/>
  <c r="BK307" i="1"/>
  <c r="BI307" i="1"/>
  <c r="BH307" i="1"/>
  <c r="BG307" i="1"/>
  <c r="BF307" i="1"/>
  <c r="T307" i="1"/>
  <c r="R307" i="1"/>
  <c r="P307" i="1"/>
  <c r="J307" i="1"/>
  <c r="BE307" i="1" s="1"/>
  <c r="BK303" i="1"/>
  <c r="BI303" i="1"/>
  <c r="BH303" i="1"/>
  <c r="BG303" i="1"/>
  <c r="BF303" i="1"/>
  <c r="T303" i="1"/>
  <c r="R303" i="1"/>
  <c r="P303" i="1"/>
  <c r="J303" i="1"/>
  <c r="BE303" i="1" s="1"/>
  <c r="BK299" i="1"/>
  <c r="BI299" i="1"/>
  <c r="BH299" i="1"/>
  <c r="BG299" i="1"/>
  <c r="BF299" i="1"/>
  <c r="T299" i="1"/>
  <c r="R299" i="1"/>
  <c r="P299" i="1"/>
  <c r="J299" i="1"/>
  <c r="BE299" i="1" s="1"/>
  <c r="BK295" i="1"/>
  <c r="BI295" i="1"/>
  <c r="BH295" i="1"/>
  <c r="BG295" i="1"/>
  <c r="BF295" i="1"/>
  <c r="T295" i="1"/>
  <c r="R295" i="1"/>
  <c r="P295" i="1"/>
  <c r="J295" i="1"/>
  <c r="BE295" i="1" s="1"/>
  <c r="BK293" i="1"/>
  <c r="BI293" i="1"/>
  <c r="BH293" i="1"/>
  <c r="BG293" i="1"/>
  <c r="BF293" i="1"/>
  <c r="T293" i="1"/>
  <c r="R293" i="1"/>
  <c r="P293" i="1"/>
  <c r="J293" i="1"/>
  <c r="BE293" i="1" s="1"/>
  <c r="BK291" i="1"/>
  <c r="BI291" i="1"/>
  <c r="BH291" i="1"/>
  <c r="BG291" i="1"/>
  <c r="BF291" i="1"/>
  <c r="T291" i="1"/>
  <c r="R291" i="1"/>
  <c r="P291" i="1"/>
  <c r="J291" i="1"/>
  <c r="BE291" i="1" s="1"/>
  <c r="BK285" i="1"/>
  <c r="BI285" i="1"/>
  <c r="BH285" i="1"/>
  <c r="BG285" i="1"/>
  <c r="BF285" i="1"/>
  <c r="T285" i="1"/>
  <c r="R285" i="1"/>
  <c r="P285" i="1"/>
  <c r="J285" i="1"/>
  <c r="BE285" i="1" s="1"/>
  <c r="BK278" i="1"/>
  <c r="BI278" i="1"/>
  <c r="BH278" i="1"/>
  <c r="BG278" i="1"/>
  <c r="BF278" i="1"/>
  <c r="T278" i="1"/>
  <c r="R278" i="1"/>
  <c r="P278" i="1"/>
  <c r="J278" i="1"/>
  <c r="BE278" i="1" s="1"/>
  <c r="BK274" i="1"/>
  <c r="BI274" i="1"/>
  <c r="BH274" i="1"/>
  <c r="BG274" i="1"/>
  <c r="BF274" i="1"/>
  <c r="T274" i="1"/>
  <c r="R274" i="1"/>
  <c r="P274" i="1"/>
  <c r="J274" i="1"/>
  <c r="BE274" i="1" s="1"/>
  <c r="BK270" i="1"/>
  <c r="BI270" i="1"/>
  <c r="BH270" i="1"/>
  <c r="BG270" i="1"/>
  <c r="BF270" i="1"/>
  <c r="T270" i="1"/>
  <c r="R270" i="1"/>
  <c r="P270" i="1"/>
  <c r="J270" i="1"/>
  <c r="BE270" i="1" s="1"/>
  <c r="BK269" i="1"/>
  <c r="BI269" i="1"/>
  <c r="BH269" i="1"/>
  <c r="BG269" i="1"/>
  <c r="BF269" i="1"/>
  <c r="T269" i="1"/>
  <c r="R269" i="1"/>
  <c r="P269" i="1"/>
  <c r="J269" i="1"/>
  <c r="BE269" i="1" s="1"/>
  <c r="BK268" i="1"/>
  <c r="BI268" i="1"/>
  <c r="BH268" i="1"/>
  <c r="BG268" i="1"/>
  <c r="BF268" i="1"/>
  <c r="T268" i="1"/>
  <c r="R268" i="1"/>
  <c r="P268" i="1"/>
  <c r="J268" i="1"/>
  <c r="BE268" i="1" s="1"/>
  <c r="BK267" i="1"/>
  <c r="BI267" i="1"/>
  <c r="BH267" i="1"/>
  <c r="BG267" i="1"/>
  <c r="BF267" i="1"/>
  <c r="T267" i="1"/>
  <c r="R267" i="1"/>
  <c r="P267" i="1"/>
  <c r="J267" i="1"/>
  <c r="BE267" i="1" s="1"/>
  <c r="BK266" i="1"/>
  <c r="BI266" i="1"/>
  <c r="BH266" i="1"/>
  <c r="BG266" i="1"/>
  <c r="BF266" i="1"/>
  <c r="T266" i="1"/>
  <c r="R266" i="1"/>
  <c r="P266" i="1"/>
  <c r="J266" i="1"/>
  <c r="BE266" i="1" s="1"/>
  <c r="BK265" i="1"/>
  <c r="BI265" i="1"/>
  <c r="BH265" i="1"/>
  <c r="BG265" i="1"/>
  <c r="BF265" i="1"/>
  <c r="T265" i="1"/>
  <c r="R265" i="1"/>
  <c r="P265" i="1"/>
  <c r="J265" i="1"/>
  <c r="BE265" i="1" s="1"/>
  <c r="BK263" i="1"/>
  <c r="BI263" i="1"/>
  <c r="BH263" i="1"/>
  <c r="BG263" i="1"/>
  <c r="BF263" i="1"/>
  <c r="T263" i="1"/>
  <c r="R263" i="1"/>
  <c r="P263" i="1"/>
  <c r="J263" i="1"/>
  <c r="BE263" i="1" s="1"/>
  <c r="BK262" i="1"/>
  <c r="BI262" i="1"/>
  <c r="BH262" i="1"/>
  <c r="BG262" i="1"/>
  <c r="BF262" i="1"/>
  <c r="T262" i="1"/>
  <c r="R262" i="1"/>
  <c r="P262" i="1"/>
  <c r="J262" i="1"/>
  <c r="BE262" i="1" s="1"/>
  <c r="BK260" i="1"/>
  <c r="BI260" i="1"/>
  <c r="BH260" i="1"/>
  <c r="BG260" i="1"/>
  <c r="BF260" i="1"/>
  <c r="T260" i="1"/>
  <c r="R260" i="1"/>
  <c r="P260" i="1"/>
  <c r="J260" i="1"/>
  <c r="BE260" i="1" s="1"/>
  <c r="BK259" i="1"/>
  <c r="BI259" i="1"/>
  <c r="BH259" i="1"/>
  <c r="BG259" i="1"/>
  <c r="BF259" i="1"/>
  <c r="T259" i="1"/>
  <c r="R259" i="1"/>
  <c r="P259" i="1"/>
  <c r="J259" i="1"/>
  <c r="BE259" i="1" s="1"/>
  <c r="BK258" i="1"/>
  <c r="BI258" i="1"/>
  <c r="BH258" i="1"/>
  <c r="BG258" i="1"/>
  <c r="BF258" i="1"/>
  <c r="T258" i="1"/>
  <c r="R258" i="1"/>
  <c r="P258" i="1"/>
  <c r="J258" i="1"/>
  <c r="BE258" i="1" s="1"/>
  <c r="BK252" i="1"/>
  <c r="BI252" i="1"/>
  <c r="BH252" i="1"/>
  <c r="BG252" i="1"/>
  <c r="BF252" i="1"/>
  <c r="T252" i="1"/>
  <c r="R252" i="1"/>
  <c r="P252" i="1"/>
  <c r="J252" i="1"/>
  <c r="BE252" i="1" s="1"/>
  <c r="BK248" i="1"/>
  <c r="BI248" i="1"/>
  <c r="BH248" i="1"/>
  <c r="BG248" i="1"/>
  <c r="BF248" i="1"/>
  <c r="T248" i="1"/>
  <c r="R248" i="1"/>
  <c r="P248" i="1"/>
  <c r="J248" i="1"/>
  <c r="BE248" i="1" s="1"/>
  <c r="BK244" i="1"/>
  <c r="BI244" i="1"/>
  <c r="BH244" i="1"/>
  <c r="BG244" i="1"/>
  <c r="BF244" i="1"/>
  <c r="T244" i="1"/>
  <c r="R244" i="1"/>
  <c r="P244" i="1"/>
  <c r="J244" i="1"/>
  <c r="BE244" i="1" s="1"/>
  <c r="BK239" i="1"/>
  <c r="BI239" i="1"/>
  <c r="BH239" i="1"/>
  <c r="BG239" i="1"/>
  <c r="BF239" i="1"/>
  <c r="T239" i="1"/>
  <c r="R239" i="1"/>
  <c r="P239" i="1"/>
  <c r="J239" i="1"/>
  <c r="BE239" i="1" s="1"/>
  <c r="BI233" i="1"/>
  <c r="BH233" i="1"/>
  <c r="BG233" i="1"/>
  <c r="BF233" i="1"/>
  <c r="BK232" i="1"/>
  <c r="BI232" i="1"/>
  <c r="BH232" i="1"/>
  <c r="BG232" i="1"/>
  <c r="BF232" i="1"/>
  <c r="T232" i="1"/>
  <c r="R232" i="1"/>
  <c r="P232" i="1"/>
  <c r="J232" i="1"/>
  <c r="BE232" i="1" s="1"/>
  <c r="BK231" i="1"/>
  <c r="BI231" i="1"/>
  <c r="BH231" i="1"/>
  <c r="BG231" i="1"/>
  <c r="BF231" i="1"/>
  <c r="T231" i="1"/>
  <c r="R231" i="1"/>
  <c r="P231" i="1"/>
  <c r="J231" i="1"/>
  <c r="BE231" i="1" s="1"/>
  <c r="BK230" i="1"/>
  <c r="BI230" i="1"/>
  <c r="BH230" i="1"/>
  <c r="BG230" i="1"/>
  <c r="BF230" i="1"/>
  <c r="T230" i="1"/>
  <c r="R230" i="1"/>
  <c r="J230" i="1"/>
  <c r="BE230" i="1" s="1"/>
  <c r="BI228" i="1"/>
  <c r="BH228" i="1"/>
  <c r="BG228" i="1"/>
  <c r="BF228" i="1"/>
  <c r="BI224" i="1"/>
  <c r="BH224" i="1"/>
  <c r="BG224" i="1"/>
  <c r="BF224" i="1"/>
  <c r="BI220" i="1"/>
  <c r="BH220" i="1"/>
  <c r="BG220" i="1"/>
  <c r="BF220" i="1"/>
  <c r="BK215" i="1"/>
  <c r="BI215" i="1"/>
  <c r="BH215" i="1"/>
  <c r="BG215" i="1"/>
  <c r="BF215" i="1"/>
  <c r="T215" i="1"/>
  <c r="R215" i="1"/>
  <c r="P215" i="1"/>
  <c r="J215" i="1"/>
  <c r="BE215" i="1" s="1"/>
  <c r="BI210" i="1"/>
  <c r="BH210" i="1"/>
  <c r="BG210" i="1"/>
  <c r="BF210" i="1"/>
  <c r="BK207" i="1"/>
  <c r="BI207" i="1"/>
  <c r="BH207" i="1"/>
  <c r="BG207" i="1"/>
  <c r="BF207" i="1"/>
  <c r="T207" i="1"/>
  <c r="R207" i="1"/>
  <c r="P207" i="1"/>
  <c r="J207" i="1"/>
  <c r="BE207" i="1" s="1"/>
  <c r="BK203" i="1"/>
  <c r="BI203" i="1"/>
  <c r="BH203" i="1"/>
  <c r="BG203" i="1"/>
  <c r="BF203" i="1"/>
  <c r="T203" i="1"/>
  <c r="R203" i="1"/>
  <c r="P203" i="1"/>
  <c r="J203" i="1"/>
  <c r="BE203" i="1" s="1"/>
  <c r="BK199" i="1"/>
  <c r="BI199" i="1"/>
  <c r="BH199" i="1"/>
  <c r="BG199" i="1"/>
  <c r="BF199" i="1"/>
  <c r="T199" i="1"/>
  <c r="R199" i="1"/>
  <c r="P199" i="1"/>
  <c r="J199" i="1"/>
  <c r="BE199" i="1" s="1"/>
  <c r="BK195" i="1"/>
  <c r="BI195" i="1"/>
  <c r="BH195" i="1"/>
  <c r="BG195" i="1"/>
  <c r="BF195" i="1"/>
  <c r="T195" i="1"/>
  <c r="R195" i="1"/>
  <c r="P195" i="1"/>
  <c r="J195" i="1"/>
  <c r="BE195" i="1" s="1"/>
  <c r="BI193" i="1"/>
  <c r="BH193" i="1"/>
  <c r="BG193" i="1"/>
  <c r="BF193" i="1"/>
  <c r="BI191" i="1"/>
  <c r="BH191" i="1"/>
  <c r="BG191" i="1"/>
  <c r="BF191" i="1"/>
  <c r="BI184" i="1"/>
  <c r="BH184" i="1"/>
  <c r="BG184" i="1"/>
  <c r="BF184" i="1"/>
  <c r="BI180" i="1"/>
  <c r="BH180" i="1"/>
  <c r="BG180" i="1"/>
  <c r="BF180" i="1"/>
  <c r="BI174" i="1"/>
  <c r="BH174" i="1"/>
  <c r="BG174" i="1"/>
  <c r="BF174" i="1"/>
  <c r="BI168" i="1"/>
  <c r="BH168" i="1"/>
  <c r="BG168" i="1"/>
  <c r="BF168" i="1"/>
  <c r="BI161" i="1"/>
  <c r="BH161" i="1"/>
  <c r="BG161" i="1"/>
  <c r="BF161" i="1"/>
  <c r="BI157" i="1"/>
  <c r="BH157" i="1"/>
  <c r="BG157" i="1"/>
  <c r="BF157" i="1"/>
  <c r="BI153" i="1"/>
  <c r="BH153" i="1"/>
  <c r="BG153" i="1"/>
  <c r="BF153" i="1"/>
  <c r="BK149" i="1"/>
  <c r="BI149" i="1"/>
  <c r="BH149" i="1"/>
  <c r="BG149" i="1"/>
  <c r="BF149" i="1"/>
  <c r="T149" i="1"/>
  <c r="R149" i="1"/>
  <c r="P149" i="1"/>
  <c r="J149" i="1"/>
  <c r="BE149" i="1" s="1"/>
  <c r="BK145" i="1"/>
  <c r="BI145" i="1"/>
  <c r="BH145" i="1"/>
  <c r="BG145" i="1"/>
  <c r="BF145" i="1"/>
  <c r="T145" i="1"/>
  <c r="R145" i="1"/>
  <c r="P145" i="1"/>
  <c r="J145" i="1"/>
  <c r="BE145" i="1" s="1"/>
  <c r="BK140" i="1"/>
  <c r="BI140" i="1"/>
  <c r="BH140" i="1"/>
  <c r="BG140" i="1"/>
  <c r="BF140" i="1"/>
  <c r="T140" i="1"/>
  <c r="R140" i="1"/>
  <c r="P140" i="1"/>
  <c r="J140" i="1"/>
  <c r="BE140" i="1" s="1"/>
  <c r="BK135" i="1"/>
  <c r="BI135" i="1"/>
  <c r="BH135" i="1"/>
  <c r="BG135" i="1"/>
  <c r="BF135" i="1"/>
  <c r="T135" i="1"/>
  <c r="R135" i="1"/>
  <c r="P135" i="1"/>
  <c r="J135" i="1"/>
  <c r="BE135" i="1" s="1"/>
  <c r="BK131" i="1"/>
  <c r="BI131" i="1"/>
  <c r="BH131" i="1"/>
  <c r="BG131" i="1"/>
  <c r="BF131" i="1"/>
  <c r="T131" i="1"/>
  <c r="R131" i="1"/>
  <c r="P131" i="1"/>
  <c r="J131" i="1"/>
  <c r="BE131" i="1" s="1"/>
  <c r="J125" i="1"/>
  <c r="J124" i="1"/>
  <c r="F124" i="1"/>
  <c r="F122" i="1"/>
  <c r="E120" i="1"/>
  <c r="J94" i="1"/>
  <c r="J93" i="1"/>
  <c r="F93" i="1"/>
  <c r="F91" i="1"/>
  <c r="E89" i="1"/>
  <c r="J39" i="1"/>
  <c r="J38" i="1"/>
  <c r="J37" i="1"/>
  <c r="J20" i="1"/>
  <c r="E20" i="1"/>
  <c r="F125" i="1" s="1"/>
  <c r="J19" i="1"/>
  <c r="J14" i="1"/>
  <c r="J122" i="1" s="1"/>
  <c r="P210" i="4" l="1"/>
  <c r="H188" i="1"/>
  <c r="R157" i="1"/>
  <c r="H187" i="1"/>
  <c r="P153" i="1"/>
  <c r="R153" i="1"/>
  <c r="H165" i="1"/>
  <c r="H172" i="1"/>
  <c r="T120" i="6"/>
  <c r="T157" i="1"/>
  <c r="AT96" i="2"/>
  <c r="AT100" i="2"/>
  <c r="T210" i="4"/>
  <c r="BK157" i="1"/>
  <c r="J215" i="4"/>
  <c r="J101" i="4" s="1"/>
  <c r="J157" i="1"/>
  <c r="BE157" i="1" s="1"/>
  <c r="P157" i="1"/>
  <c r="AU95" i="2"/>
  <c r="AT98" i="2"/>
  <c r="AT99" i="2"/>
  <c r="AZ95" i="2"/>
  <c r="BD95" i="2"/>
  <c r="BD94" i="2" s="1"/>
  <c r="W33" i="2" s="1"/>
  <c r="J34" i="4"/>
  <c r="J121" i="4"/>
  <c r="AG98" i="2" s="1"/>
  <c r="AN98" i="2" s="1"/>
  <c r="J102" i="3"/>
  <c r="T156" i="3"/>
  <c r="T130" i="3"/>
  <c r="BK156" i="3"/>
  <c r="J156" i="3" s="1"/>
  <c r="J103" i="3" s="1"/>
  <c r="BK142" i="3"/>
  <c r="BK130" i="3"/>
  <c r="J130" i="3" s="1"/>
  <c r="J100" i="3" s="1"/>
  <c r="BK137" i="6"/>
  <c r="J137" i="6" s="1"/>
  <c r="J98" i="6" s="1"/>
  <c r="BK120" i="6"/>
  <c r="J120" i="6" s="1"/>
  <c r="J97" i="6" s="1"/>
  <c r="C169" i="5"/>
  <c r="C170" i="5" s="1"/>
  <c r="C174" i="5" s="1"/>
  <c r="C175" i="5" s="1"/>
  <c r="C176" i="5" s="1"/>
  <c r="C181" i="5" s="1"/>
  <c r="C183" i="5" s="1"/>
  <c r="C185" i="5" s="1"/>
  <c r="C189" i="5" s="1"/>
  <c r="C193" i="5" s="1"/>
  <c r="C195" i="5" s="1"/>
  <c r="P142" i="3"/>
  <c r="R210" i="4"/>
  <c r="R120" i="6"/>
  <c r="P156" i="3"/>
  <c r="BK165" i="3"/>
  <c r="J165" i="3" s="1"/>
  <c r="J106" i="3" s="1"/>
  <c r="T137" i="6"/>
  <c r="J36" i="3"/>
  <c r="BK153" i="1"/>
  <c r="R156" i="3"/>
  <c r="J217" i="4"/>
  <c r="F35" i="6"/>
  <c r="H164" i="1"/>
  <c r="BA94" i="2"/>
  <c r="AW94" i="2" s="1"/>
  <c r="AK30" i="2" s="1"/>
  <c r="F39" i="3"/>
  <c r="F118" i="4"/>
  <c r="F34" i="4"/>
  <c r="F37" i="4"/>
  <c r="R137" i="6"/>
  <c r="H171" i="1"/>
  <c r="R130" i="3"/>
  <c r="R142" i="3"/>
  <c r="F36" i="6"/>
  <c r="P119" i="6"/>
  <c r="AU94" i="2"/>
  <c r="F36" i="3"/>
  <c r="P123" i="4"/>
  <c r="P122" i="4" s="1"/>
  <c r="P121" i="4" s="1"/>
  <c r="H177" i="1"/>
  <c r="H178" i="1"/>
  <c r="T142" i="3"/>
  <c r="BK164" i="6"/>
  <c r="J164" i="6" s="1"/>
  <c r="J99" i="6" s="1"/>
  <c r="J91" i="3"/>
  <c r="F37" i="3"/>
  <c r="T180" i="1"/>
  <c r="BC95" i="2"/>
  <c r="R123" i="4"/>
  <c r="P137" i="6"/>
  <c r="J153" i="1"/>
  <c r="BE153" i="1" s="1"/>
  <c r="F38" i="3"/>
  <c r="T123" i="4"/>
  <c r="T122" i="4" s="1"/>
  <c r="T121" i="4" s="1"/>
  <c r="F37" i="6"/>
  <c r="F35" i="4"/>
  <c r="J34" i="6"/>
  <c r="T153" i="1"/>
  <c r="P130" i="3"/>
  <c r="F36" i="4"/>
  <c r="J158" i="5"/>
  <c r="H163" i="5"/>
  <c r="H162" i="5" s="1"/>
  <c r="F166" i="5"/>
  <c r="F163" i="5"/>
  <c r="H166" i="5"/>
  <c r="H167" i="5" s="1"/>
  <c r="H164" i="5" s="1"/>
  <c r="J164" i="5" s="1"/>
  <c r="H180" i="5"/>
  <c r="H176" i="5" s="1"/>
  <c r="H182" i="5" s="1"/>
  <c r="H123" i="5"/>
  <c r="BK123" i="5" s="1"/>
  <c r="BK122" i="5" s="1"/>
  <c r="BK121" i="5" s="1"/>
  <c r="BK120" i="5" s="1"/>
  <c r="J199" i="5"/>
  <c r="J100" i="5" s="1"/>
  <c r="H141" i="5"/>
  <c r="J141" i="5" s="1"/>
  <c r="J123" i="5"/>
  <c r="J34" i="5"/>
  <c r="F37" i="5"/>
  <c r="F34" i="5"/>
  <c r="F35" i="5"/>
  <c r="F36" i="5"/>
  <c r="F33" i="6"/>
  <c r="R119" i="6"/>
  <c r="F34" i="6"/>
  <c r="J89" i="6"/>
  <c r="F116" i="6"/>
  <c r="F92" i="5"/>
  <c r="J89" i="5"/>
  <c r="J115" i="4"/>
  <c r="F35" i="3"/>
  <c r="J35" i="3"/>
  <c r="F94" i="3"/>
  <c r="J163" i="3"/>
  <c r="J105" i="3" s="1"/>
  <c r="AY95" i="2"/>
  <c r="BC94" i="2"/>
  <c r="AV95" i="2"/>
  <c r="AZ94" i="2"/>
  <c r="AX94" i="2"/>
  <c r="W31" i="2"/>
  <c r="AW95" i="2"/>
  <c r="AX95" i="2"/>
  <c r="H189" i="1"/>
  <c r="J180" i="1"/>
  <c r="BE180" i="1" s="1"/>
  <c r="BK180" i="1"/>
  <c r="H166" i="1"/>
  <c r="P180" i="1"/>
  <c r="P210" i="1"/>
  <c r="J210" i="1"/>
  <c r="BE210" i="1" s="1"/>
  <c r="P224" i="1"/>
  <c r="R224" i="1"/>
  <c r="H229" i="1"/>
  <c r="H228" i="1" s="1"/>
  <c r="R228" i="1" s="1"/>
  <c r="T224" i="1"/>
  <c r="R220" i="1"/>
  <c r="T220" i="1"/>
  <c r="BK220" i="1"/>
  <c r="P220" i="1"/>
  <c r="BK243" i="1"/>
  <c r="J224" i="1"/>
  <c r="BE224" i="1" s="1"/>
  <c r="BK224" i="1"/>
  <c r="P228" i="1"/>
  <c r="P323" i="1"/>
  <c r="P312" i="1"/>
  <c r="R312" i="1"/>
  <c r="H317" i="1"/>
  <c r="H316" i="1" s="1"/>
  <c r="R316" i="1" s="1"/>
  <c r="T312" i="1"/>
  <c r="J312" i="1"/>
  <c r="BE312" i="1" s="1"/>
  <c r="BK312" i="1"/>
  <c r="T318" i="1"/>
  <c r="P318" i="1"/>
  <c r="BK318" i="1"/>
  <c r="P233" i="1"/>
  <c r="P243" i="1"/>
  <c r="R210" i="1"/>
  <c r="R233" i="1"/>
  <c r="T243" i="1"/>
  <c r="T233" i="1"/>
  <c r="BK323" i="1"/>
  <c r="J323" i="1" s="1"/>
  <c r="J104" i="1" s="1"/>
  <c r="T323" i="1"/>
  <c r="T337" i="1"/>
  <c r="R318" i="1"/>
  <c r="J91" i="1"/>
  <c r="T210" i="1"/>
  <c r="R323" i="1"/>
  <c r="BK337" i="1"/>
  <c r="J337" i="1" s="1"/>
  <c r="J105" i="1" s="1"/>
  <c r="BK210" i="1"/>
  <c r="R243" i="1"/>
  <c r="P337" i="1"/>
  <c r="BK340" i="1"/>
  <c r="J340" i="1" s="1"/>
  <c r="J106" i="1" s="1"/>
  <c r="J233" i="1"/>
  <c r="BE233" i="1" s="1"/>
  <c r="F39" i="1"/>
  <c r="F37" i="1"/>
  <c r="F38" i="1"/>
  <c r="F36" i="1"/>
  <c r="J220" i="1"/>
  <c r="BE220" i="1" s="1"/>
  <c r="J318" i="1"/>
  <c r="BE318" i="1" s="1"/>
  <c r="J36" i="1"/>
  <c r="F94" i="1"/>
  <c r="F33" i="5" l="1"/>
  <c r="BE123" i="5"/>
  <c r="BE217" i="4"/>
  <c r="F33" i="4" s="1"/>
  <c r="J243" i="1"/>
  <c r="J102" i="1" s="1"/>
  <c r="H190" i="1"/>
  <c r="H184" i="1" s="1"/>
  <c r="H192" i="1" s="1"/>
  <c r="H191" i="1" s="1"/>
  <c r="T119" i="6"/>
  <c r="J228" i="1"/>
  <c r="BE228" i="1" s="1"/>
  <c r="T129" i="3"/>
  <c r="T128" i="3" s="1"/>
  <c r="R122" i="4"/>
  <c r="R121" i="4" s="1"/>
  <c r="H173" i="1"/>
  <c r="H168" i="1" s="1"/>
  <c r="J122" i="4"/>
  <c r="J97" i="4" s="1"/>
  <c r="J123" i="4"/>
  <c r="J98" i="4" s="1"/>
  <c r="J142" i="3"/>
  <c r="J101" i="3" s="1"/>
  <c r="R129" i="3"/>
  <c r="R128" i="3" s="1"/>
  <c r="P129" i="3"/>
  <c r="P128" i="3" s="1"/>
  <c r="BK129" i="3"/>
  <c r="BK128" i="3" s="1"/>
  <c r="J128" i="3" s="1"/>
  <c r="P184" i="1"/>
  <c r="R184" i="1"/>
  <c r="BK184" i="1"/>
  <c r="H194" i="1"/>
  <c r="H193" i="1" s="1"/>
  <c r="J193" i="1" s="1"/>
  <c r="BE193" i="1" s="1"/>
  <c r="F192" i="1"/>
  <c r="J184" i="1"/>
  <c r="BE184" i="1" s="1"/>
  <c r="H167" i="1"/>
  <c r="H161" i="1" s="1"/>
  <c r="W30" i="2"/>
  <c r="H134" i="5"/>
  <c r="H135" i="5" s="1"/>
  <c r="H136" i="5" s="1"/>
  <c r="H132" i="5" s="1"/>
  <c r="J132" i="5" s="1"/>
  <c r="H187" i="5"/>
  <c r="H188" i="5" s="1"/>
  <c r="H185" i="5" s="1"/>
  <c r="J185" i="5" s="1"/>
  <c r="H197" i="5"/>
  <c r="H198" i="5" s="1"/>
  <c r="H195" i="5" s="1"/>
  <c r="J195" i="5" s="1"/>
  <c r="H194" i="5"/>
  <c r="H193" i="5" s="1"/>
  <c r="J193" i="5" s="1"/>
  <c r="F194" i="5"/>
  <c r="H191" i="5"/>
  <c r="H192" i="5" s="1"/>
  <c r="H189" i="5" s="1"/>
  <c r="J189" i="5" s="1"/>
  <c r="H179" i="1"/>
  <c r="H174" i="1" s="1"/>
  <c r="BK174" i="1" s="1"/>
  <c r="H129" i="5"/>
  <c r="H130" i="5" s="1"/>
  <c r="H131" i="5" s="1"/>
  <c r="H127" i="5" s="1"/>
  <c r="J127" i="5" s="1"/>
  <c r="BK119" i="6"/>
  <c r="J119" i="6" s="1"/>
  <c r="T123" i="5"/>
  <c r="T122" i="5" s="1"/>
  <c r="T121" i="5" s="1"/>
  <c r="T120" i="5" s="1"/>
  <c r="P123" i="5"/>
  <c r="P122" i="5" s="1"/>
  <c r="P121" i="5" s="1"/>
  <c r="P120" i="5" s="1"/>
  <c r="H184" i="5"/>
  <c r="H183" i="5" s="1"/>
  <c r="J183" i="5" s="1"/>
  <c r="F182" i="5"/>
  <c r="F184" i="5"/>
  <c r="J176" i="5"/>
  <c r="H181" i="5"/>
  <c r="J181" i="5" s="1"/>
  <c r="J162" i="5"/>
  <c r="H168" i="5"/>
  <c r="J168" i="5" s="1"/>
  <c r="H139" i="5"/>
  <c r="R123" i="5"/>
  <c r="R122" i="5" s="1"/>
  <c r="R121" i="5" s="1"/>
  <c r="R120" i="5" s="1"/>
  <c r="J33" i="5"/>
  <c r="J30" i="4"/>
  <c r="J96" i="4"/>
  <c r="AT95" i="2"/>
  <c r="W32" i="2"/>
  <c r="AY94" i="2"/>
  <c r="AV94" i="2"/>
  <c r="J316" i="1"/>
  <c r="BE316" i="1" s="1"/>
  <c r="T228" i="1"/>
  <c r="T209" i="1" s="1"/>
  <c r="BK228" i="1"/>
  <c r="BK209" i="1" s="1"/>
  <c r="J209" i="1" s="1"/>
  <c r="J101" i="1" s="1"/>
  <c r="P209" i="1"/>
  <c r="R209" i="1"/>
  <c r="R311" i="1"/>
  <c r="T316" i="1"/>
  <c r="T311" i="1" s="1"/>
  <c r="P316" i="1"/>
  <c r="P311" i="1" s="1"/>
  <c r="BK316" i="1"/>
  <c r="BK311" i="1" s="1"/>
  <c r="J311" i="1" s="1"/>
  <c r="J103" i="1" s="1"/>
  <c r="J33" i="4" l="1"/>
  <c r="J39" i="4" s="1"/>
  <c r="R191" i="1"/>
  <c r="J191" i="1"/>
  <c r="BE191" i="1" s="1"/>
  <c r="BK191" i="1"/>
  <c r="T191" i="1"/>
  <c r="P191" i="1"/>
  <c r="T193" i="1"/>
  <c r="P193" i="1"/>
  <c r="J174" i="1"/>
  <c r="BE174" i="1" s="1"/>
  <c r="T184" i="1"/>
  <c r="BK193" i="1"/>
  <c r="T168" i="1"/>
  <c r="R168" i="1"/>
  <c r="P168" i="1"/>
  <c r="BK168" i="1"/>
  <c r="J168" i="1"/>
  <c r="BE168" i="1" s="1"/>
  <c r="R193" i="1"/>
  <c r="J98" i="3"/>
  <c r="AG96" i="2"/>
  <c r="J32" i="3"/>
  <c r="J41" i="3" s="1"/>
  <c r="J129" i="3"/>
  <c r="J99" i="3" s="1"/>
  <c r="T161" i="1"/>
  <c r="J161" i="1"/>
  <c r="BE161" i="1" s="1"/>
  <c r="P161" i="1"/>
  <c r="P130" i="1" s="1"/>
  <c r="P129" i="1" s="1"/>
  <c r="P128" i="1" s="1"/>
  <c r="R161" i="1"/>
  <c r="BK161" i="1"/>
  <c r="J30" i="6"/>
  <c r="J39" i="6" s="1"/>
  <c r="J96" i="6"/>
  <c r="AG100" i="2" s="1"/>
  <c r="AN100" i="2" s="1"/>
  <c r="R174" i="1"/>
  <c r="T174" i="1"/>
  <c r="P174" i="1"/>
  <c r="H140" i="5"/>
  <c r="H137" i="5" s="1"/>
  <c r="J137" i="5" s="1"/>
  <c r="J122" i="5" s="1"/>
  <c r="AT94" i="2"/>
  <c r="J35" i="1" l="1"/>
  <c r="T130" i="1"/>
  <c r="T129" i="1" s="1"/>
  <c r="T128" i="1" s="1"/>
  <c r="R130" i="1"/>
  <c r="R129" i="1" s="1"/>
  <c r="R128" i="1" s="1"/>
  <c r="J121" i="5"/>
  <c r="J98" i="5"/>
  <c r="BK130" i="1"/>
  <c r="BK129" i="1" s="1"/>
  <c r="BK128" i="1" s="1"/>
  <c r="J128" i="1" s="1"/>
  <c r="AN96" i="2"/>
  <c r="F35" i="1"/>
  <c r="J129" i="1"/>
  <c r="J130" i="1"/>
  <c r="J100" i="1" s="1"/>
  <c r="J99" i="1" s="1"/>
  <c r="J98" i="1" s="1"/>
  <c r="AG97" i="2" s="1"/>
  <c r="AN97" i="2" l="1"/>
  <c r="AG95" i="2"/>
  <c r="AN95" i="2" s="1"/>
  <c r="J32" i="1"/>
  <c r="J41" i="1" s="1"/>
  <c r="J120" i="5"/>
  <c r="J97" i="5"/>
  <c r="AG99" i="2" l="1"/>
  <c r="J96" i="5"/>
  <c r="J30" i="5"/>
  <c r="J39" i="5" s="1"/>
  <c r="AN99" i="2" l="1"/>
  <c r="AN94" i="2" s="1"/>
  <c r="AG94" i="2"/>
  <c r="AK26" i="2" s="1"/>
</calcChain>
</file>

<file path=xl/sharedStrings.xml><?xml version="1.0" encoding="utf-8"?>
<sst xmlns="http://schemas.openxmlformats.org/spreadsheetml/2006/main" count="5485" uniqueCount="751">
  <si>
    <t>{9d65389a-62f1-4a77-a463-1dac35f51f8e}</t>
  </si>
  <si>
    <t>humus_pl</t>
  </si>
  <si>
    <t/>
  </si>
  <si>
    <t>4356</t>
  </si>
  <si>
    <t>2</t>
  </si>
  <si>
    <t>jáma_obj</t>
  </si>
  <si>
    <t>4085</t>
  </si>
  <si>
    <t>KRYCÍ LIST SOUPISU PRACÍ</t>
  </si>
  <si>
    <t>v ---  níže se nacházejí doplnkové a pomocné údaje k sestavám  --- v</t>
  </si>
  <si>
    <t>False</t>
  </si>
  <si>
    <t>obsyp_obj</t>
  </si>
  <si>
    <t>958</t>
  </si>
  <si>
    <t>ornice_pl</t>
  </si>
  <si>
    <t>Stavba:</t>
  </si>
  <si>
    <t>rýhy_obj</t>
  </si>
  <si>
    <t>rýhy do 600 mm</t>
  </si>
  <si>
    <t>m3</t>
  </si>
  <si>
    <t>982</t>
  </si>
  <si>
    <t>šachty_obj</t>
  </si>
  <si>
    <t>174</t>
  </si>
  <si>
    <t>Objekt:</t>
  </si>
  <si>
    <t>trativod_DN150_dl</t>
  </si>
  <si>
    <t>2053</t>
  </si>
  <si>
    <t>SO01 - Tramvajová trať</t>
  </si>
  <si>
    <t>svodné_DN250_dl</t>
  </si>
  <si>
    <t>35</t>
  </si>
  <si>
    <t>Soupis:</t>
  </si>
  <si>
    <t>hlavní_DN250_dl</t>
  </si>
  <si>
    <t>450</t>
  </si>
  <si>
    <t>1.02 - Nové konstrukce</t>
  </si>
  <si>
    <t>skl_1_pl</t>
  </si>
  <si>
    <t>6956</t>
  </si>
  <si>
    <t>skl_2_pl</t>
  </si>
  <si>
    <t>1953</t>
  </si>
  <si>
    <t>KSO:</t>
  </si>
  <si>
    <t>CC-CZ:</t>
  </si>
  <si>
    <t>dlaž_01_pl</t>
  </si>
  <si>
    <t>155</t>
  </si>
  <si>
    <t>Místo:</t>
  </si>
  <si>
    <t>ulice Vídeňská, Brno</t>
  </si>
  <si>
    <t>Datum:</t>
  </si>
  <si>
    <t>dlaž_02_pl</t>
  </si>
  <si>
    <t>293</t>
  </si>
  <si>
    <t>chodník_pl</t>
  </si>
  <si>
    <t>89</t>
  </si>
  <si>
    <t>Zadavatel:</t>
  </si>
  <si>
    <t>IČ:</t>
  </si>
  <si>
    <t>255 08 881</t>
  </si>
  <si>
    <t>Dopravní podnik města Brna, a. s.</t>
  </si>
  <si>
    <t>DIČ:</t>
  </si>
  <si>
    <t>CZ25508881</t>
  </si>
  <si>
    <t>Uchazeč:</t>
  </si>
  <si>
    <t>Projektant:</t>
  </si>
  <si>
    <t>002 16 305</t>
  </si>
  <si>
    <t>Vysoké učení technické v Brně</t>
  </si>
  <si>
    <t>CZ00216305</t>
  </si>
  <si>
    <t>Zpracovatel:</t>
  </si>
  <si>
    <t>Poznámka:</t>
  </si>
  <si>
    <t>Cena bez DPH</t>
  </si>
  <si>
    <t>Základ daně</t>
  </si>
  <si>
    <t>Sazba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</si>
  <si>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</si>
  <si>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</si>
  <si>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</si>
  <si>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</si>
  <si>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</si>
  <si>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</si>
  <si>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</si>
  <si>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</si>
  <si>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</si>
  <si>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</si>
  <si>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</si>
  <si>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</si>
  <si>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</si>
  <si>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</si>
  <si>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</si>
  <si>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</si>
  <si>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</si>
  <si>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</si>
  <si>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</si>
  <si>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</si>
  <si>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</si>
  <si>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</si>
  <si>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</si>
  <si>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</si>
  <si>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5 - Komunikace pozemní</t>
  </si>
  <si>
    <t xml:space="preserve">    8 - Trubní vedení</t>
  </si>
  <si>
    <t xml:space="preserve">    9 - Ostatní konstrukce a práce, bourání</t>
  </si>
  <si>
    <t xml:space="preserve">    998 - Přesun hmot</t>
  </si>
  <si>
    <t>VP -   Vícepráce</t>
  </si>
  <si>
    <t>SOUPIS PRACÍ</t>
  </si>
  <si>
    <t>PČ</t>
  </si>
  <si>
    <t>Typ</t>
  </si>
  <si>
    <t>Kód</t>
  </si>
  <si>
    <t>Popis</t>
  </si>
  <si>
    <t>MJ</t>
  </si>
  <si>
    <t>Množství</t>
  </si>
  <si>
    <t>J.cena [CZK]</t>
  </si>
  <si>
    <t>Cenová soustava</t>
  </si>
  <si>
    <t>J. Nh [h]</t>
  </si>
  <si>
    <t>Nh celkem [h]</t>
  </si>
  <si>
    <t>J. hmotnost [t]</t>
  </si>
  <si>
    <t>Hmotnost celkem [t]</t>
  </si>
  <si>
    <t>J. suť [t]</t>
  </si>
  <si>
    <t>Suť Celkem [t]</t>
  </si>
  <si>
    <t>Náklady soupisu celkem</t>
  </si>
  <si>
    <t>D</t>
  </si>
  <si>
    <t>HSV</t>
  </si>
  <si>
    <t>Práce a dodávky HSV</t>
  </si>
  <si>
    <t>1</t>
  </si>
  <si>
    <t>0</t>
  </si>
  <si>
    <t>ROZPOCET</t>
  </si>
  <si>
    <t>Zemní práce</t>
  </si>
  <si>
    <t>K</t>
  </si>
  <si>
    <t>121151123</t>
  </si>
  <si>
    <t>Sejmutí ornice strojně při souvislé ploše přes 500 m2, tl. vrstvy do 200 mm</t>
  </si>
  <si>
    <t>m2</t>
  </si>
  <si>
    <t>4</t>
  </si>
  <si>
    <t>771970057</t>
  </si>
  <si>
    <t>VV</t>
  </si>
  <si>
    <t>Zemní práce - skrývka (předpokládaná pl)</t>
  </si>
  <si>
    <t>True</t>
  </si>
  <si>
    <t>4356,0</t>
  </si>
  <si>
    <t>Součet</t>
  </si>
  <si>
    <t>162206113</t>
  </si>
  <si>
    <t>Vodorovné přemístění výkopku bez naložení, avšak se složením  zemin schopných zúrodnění, na vzdálenost přes 50 do 100 m</t>
  </si>
  <si>
    <t>940102181</t>
  </si>
  <si>
    <t>Zemní práce - skrývka (předpokládaná pl * v)</t>
  </si>
  <si>
    <t>(ornice_pl)*0,10</t>
  </si>
  <si>
    <t>(humus_pl)*0,10</t>
  </si>
  <si>
    <t>3</t>
  </si>
  <si>
    <t>167103101</t>
  </si>
  <si>
    <t>Nakládání neulehlého výkopku z hromad  zeminy schopné zúrodnění</t>
  </si>
  <si>
    <t>1760996825</t>
  </si>
  <si>
    <t>171206111</t>
  </si>
  <si>
    <t>Uložení zemin schopných zúrodnění nebo výsypek do násypů  předepsaných tvarů s urovnáním</t>
  </si>
  <si>
    <t>-1701485246</t>
  </si>
  <si>
    <t>5</t>
  </si>
  <si>
    <t>131251106</t>
  </si>
  <si>
    <t>Hloubení nezapažených jam a zářezů strojně s urovnáním dna do předepsaného profilu a spádu v hornině třídy těžitelnosti I skupiny 3 přes 1 000 do 5 000 m3</t>
  </si>
  <si>
    <t>840590560</t>
  </si>
  <si>
    <t>Zemní práce  - jáma (obj)</t>
  </si>
  <si>
    <t>4085,0</t>
  </si>
  <si>
    <t>6</t>
  </si>
  <si>
    <t>132251104</t>
  </si>
  <si>
    <t>Hloubení nezapažených rýh šířky do 800 mm strojně s urovnáním dna do předepsaného profilu a spádu v hornině třídy těžitelnosti I skupiny 3 přes 100 m3</t>
  </si>
  <si>
    <t>1564518619</t>
  </si>
  <si>
    <t>Zemní práce  - rýhy (obj)</t>
  </si>
  <si>
    <t>7</t>
  </si>
  <si>
    <t>133251103</t>
  </si>
  <si>
    <t>Hloubení nezapažených šachet strojně v hornině třídy těžitelnosti I skupiny 3 přes 50 do 100 m3</t>
  </si>
  <si>
    <t>-334552059</t>
  </si>
  <si>
    <t>Zemní práce  - šachty (obj)</t>
  </si>
  <si>
    <t>8</t>
  </si>
  <si>
    <t>162251102</t>
  </si>
  <si>
    <t>Vodorovné přemístění výkopku nebo sypaniny po suchu na obvyklém dopravním prostředku, bez naložení výkopku, avšak se složením bez rozhrnutí z horniny třídy těžitelnosti I skupiny 1 až 3 na vzdálenost přes 20 do 50 m</t>
  </si>
  <si>
    <t>-1222050214</t>
  </si>
  <si>
    <t>Zemní práce - přesun po staveništi (předpokládaný obj)</t>
  </si>
  <si>
    <t>(jáma_obj)</t>
  </si>
  <si>
    <t>(rýhy_obj)</t>
  </si>
  <si>
    <t>(šachty_obj)</t>
  </si>
  <si>
    <t>(obsyp_obj)</t>
  </si>
  <si>
    <t>9</t>
  </si>
  <si>
    <t>171201201</t>
  </si>
  <si>
    <t>Uložení sypaniny na skládky nebo meziskládky bez hutnění s upravením uložené sypaniny do předepsaného tvaru</t>
  </si>
  <si>
    <t>-997833799</t>
  </si>
  <si>
    <t>Zemní práce - uložení na staveništi (předpokládaný obj)</t>
  </si>
  <si>
    <t>10</t>
  </si>
  <si>
    <t>167151101</t>
  </si>
  <si>
    <t>Nakládání, skládání a překládání neulehlého výkopku nebo sypaniny strojně nakládání, množství do 100 m3, z horniny třídy těžitelnosti I, skupiny 1 až 3</t>
  </si>
  <si>
    <t>320733139</t>
  </si>
  <si>
    <t>Zemní práce - nakládání (předpokládaný obj)</t>
  </si>
  <si>
    <t>11</t>
  </si>
  <si>
    <t>174101101</t>
  </si>
  <si>
    <t>Zásyp sypaninou z jakékoliv horniny strojně s uložením výkopku ve vrstvách se zhutněním jam, šachet, rýh nebo kolem objektů v těchto vykopávkách</t>
  </si>
  <si>
    <t>129098339</t>
  </si>
  <si>
    <t>Zemní práce - obsyp a zásyp (předpokládaný obj)</t>
  </si>
  <si>
    <t>12</t>
  </si>
  <si>
    <t>162351104</t>
  </si>
  <si>
    <t>Vodorovné přemístění výkopku nebo sypaniny po suchu na obvyklém dopravním prostředku, bez naložení výkopku, avšak se složením bez rozhrnutí z horniny třídy těžitelnosti I skupiny 1 až 3 na vzdálenost přes 500 do 1 000 m</t>
  </si>
  <si>
    <t>1236143012</t>
  </si>
  <si>
    <t>Zemní práce - přesun na komerční skládku (předpokládaný obj)</t>
  </si>
  <si>
    <t>-(obsyp_obj)</t>
  </si>
  <si>
    <t>13</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</si>
  <si>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</si>
  <si>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</si>
  <si>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-150477229</t>
  </si>
  <si>
    <t>14</t>
  </si>
  <si>
    <t>171201231</t>
  </si>
  <si>
    <t>Poplatek za uložení stavebního odpadu na recyklační skládce (skládkovné) zeminy a kamení zatříděného do Katalogu odpadů pod kódem 17 05 04</t>
  </si>
  <si>
    <t>t</t>
  </si>
  <si>
    <t>1324582165</t>
  </si>
  <si>
    <t>15</t>
  </si>
  <si>
    <t>181951112</t>
  </si>
  <si>
    <t>Úprava pláně vyrovnáním výškových rozdílů strojně v hornině třídy těžitelnosti I, skupiny 1 až 3 se zhutněním</t>
  </si>
  <si>
    <t>-1849627008</t>
  </si>
  <si>
    <t>Zemní práce - skrývka, vyrovnání (předpokládaná pl)</t>
  </si>
  <si>
    <t>(humus_pl)</t>
  </si>
  <si>
    <t>16</t>
  </si>
  <si>
    <t>181351103</t>
  </si>
  <si>
    <t>Rozprostření a urovnání ornice v rovině nebo ve svahu sklonu do 1:5 strojně při souvislé ploše přes 100 do 500 m2, tl. vrstvy do 200 mm</t>
  </si>
  <si>
    <t>-1345597063</t>
  </si>
  <si>
    <t>Zemní práce - skrývka, rozprostření (předpokládaná pl)</t>
  </si>
  <si>
    <t>17</t>
  </si>
  <si>
    <t>181451121</t>
  </si>
  <si>
    <t>Založení trávníku na půdě předem připravené plochy přes 1000 m2 výsevem včetně utažení lučního v rovině nebo na svahu do 1:5</t>
  </si>
  <si>
    <t>741526846</t>
  </si>
  <si>
    <t>Zemní práce - tráva (předpokládaná pl)</t>
  </si>
  <si>
    <t>18</t>
  </si>
  <si>
    <t>M</t>
  </si>
  <si>
    <t>00572100</t>
  </si>
  <si>
    <t>osivo jetelotráva intenzivní víceletá</t>
  </si>
  <si>
    <t>kg</t>
  </si>
  <si>
    <t>-1062761053</t>
  </si>
  <si>
    <t>4356*0,02 'Přepočtené koeficientem množství</t>
  </si>
  <si>
    <t>Zakládání</t>
  </si>
  <si>
    <t>19</t>
  </si>
  <si>
    <t>Drenáž - podsyp (dl * š * v)</t>
  </si>
  <si>
    <t>(svodné_DN250_dl)*0,80*0,10</t>
  </si>
  <si>
    <t>20</t>
  </si>
  <si>
    <t>212532111</t>
  </si>
  <si>
    <t>Lože pro trativody z kameniva hrubého drceného</t>
  </si>
  <si>
    <t>-1279628482</t>
  </si>
  <si>
    <t>(trativod_DN150_dl)*0,40*0,05</t>
  </si>
  <si>
    <t>21</t>
  </si>
  <si>
    <t>212755216</t>
  </si>
  <si>
    <t>Trativody bez lože z drenážních trubek plastových flexibilních D 160 mm</t>
  </si>
  <si>
    <t>m</t>
  </si>
  <si>
    <t>-2126443921</t>
  </si>
  <si>
    <t>Trativod (dl)</t>
  </si>
  <si>
    <t>2053,0</t>
  </si>
  <si>
    <t>Mezisoučet</t>
  </si>
  <si>
    <t>22</t>
  </si>
  <si>
    <t>211561111</t>
  </si>
  <si>
    <t>Výplň kamenivem do rýh odvodňovacích žeber nebo trativodů  bez zhutnění, s úpravou povrchu výplně kamenivem hrubým drceným frakce 4 až 16 mm</t>
  </si>
  <si>
    <t>-854400170</t>
  </si>
  <si>
    <t>Drenáž - zásyp (dl * š * v)</t>
  </si>
  <si>
    <t>23</t>
  </si>
  <si>
    <t>211971110</t>
  </si>
  <si>
    <t>Zřízení opláštění výplně z geotextilie odvodňovacích žeber nebo trativodů  v rýze nebo zářezu se stěnami šikmými o sklonu do 1:2</t>
  </si>
  <si>
    <t>762488385</t>
  </si>
  <si>
    <t>Drenáž - opláštění (dl * š)</t>
  </si>
  <si>
    <t>24</t>
  </si>
  <si>
    <t>69311081</t>
  </si>
  <si>
    <t>geotextilie netkaná separační, ochranná, filtrační, drenážní PES 300g/m2</t>
  </si>
  <si>
    <t>907473332</t>
  </si>
  <si>
    <t>25</t>
  </si>
  <si>
    <t>2733541X2</t>
  </si>
  <si>
    <t>Motnáž drenážní šachty (dle PD)</t>
  </si>
  <si>
    <t>kpl</t>
  </si>
  <si>
    <t>-554679065</t>
  </si>
  <si>
    <t>26</t>
  </si>
  <si>
    <t>273354X2</t>
  </si>
  <si>
    <t>drenážní šachta plastová DN400 vč. doplňků (dle PD)</t>
  </si>
  <si>
    <t>-1130928104</t>
  </si>
  <si>
    <t>27</t>
  </si>
  <si>
    <t>273354X3</t>
  </si>
  <si>
    <t>drenážní šachta plastová DN800 vč. doplňků (dle PD)</t>
  </si>
  <si>
    <t>-1978641974</t>
  </si>
  <si>
    <t>28</t>
  </si>
  <si>
    <t>273313611</t>
  </si>
  <si>
    <t>Základy z betonu prostého desky z betonu kamenem neprokládaného tř. C 16/20</t>
  </si>
  <si>
    <t>2031249743</t>
  </si>
  <si>
    <t>Šachty - podklad (obj)</t>
  </si>
  <si>
    <t>10,0</t>
  </si>
  <si>
    <t>Úrovňový přejezd - podklad (obj)</t>
  </si>
  <si>
    <t>3,0</t>
  </si>
  <si>
    <t>274313911</t>
  </si>
  <si>
    <t>Základy z betonu prostého pasy betonu kamenem neprokládaného tř. C 30/37</t>
  </si>
  <si>
    <t>1387996841</t>
  </si>
  <si>
    <t>Úrovňový přejezd - pasy (obj)</t>
  </si>
  <si>
    <t>12,0</t>
  </si>
  <si>
    <t>Komunikace pozemní</t>
  </si>
  <si>
    <t>511501125</t>
  </si>
  <si>
    <t>Podkladní konstrukční vrstvy pro kolej vrstva z upravené zeminy vápnem, tloušťka vrstvy po zhutnění 300 mm</t>
  </si>
  <si>
    <t>-420777060</t>
  </si>
  <si>
    <t>Skladba 1 (pl)</t>
  </si>
  <si>
    <t>6956,0</t>
  </si>
  <si>
    <t>511501126</t>
  </si>
  <si>
    <t>Podkladní konstrukční vrstvy pro kolej vrstva z upravené zeminy vápnem, tloušťka vrstvy po zhutnění 420 mm</t>
  </si>
  <si>
    <t>1117583878</t>
  </si>
  <si>
    <t>Skladba 2 (pl)</t>
  </si>
  <si>
    <t>1953,0</t>
  </si>
  <si>
    <t>58530170</t>
  </si>
  <si>
    <t>vápno nehašené CL 90-Q pro úpravu zemin standardní</t>
  </si>
  <si>
    <t>-2040950700</t>
  </si>
  <si>
    <t>Skladba 1 (pl * m)</t>
  </si>
  <si>
    <t>(skl_1_pl)*18,59/1000</t>
  </si>
  <si>
    <t>Skladba 2</t>
  </si>
  <si>
    <t>(skl_2_pl)*26,02/1000</t>
  </si>
  <si>
    <t>511501111X1</t>
  </si>
  <si>
    <t>Konstrukční vrstva tělesa železničního spodku ze štěrkodrti fr 0/32</t>
  </si>
  <si>
    <t>1695961031</t>
  </si>
  <si>
    <t>511501255</t>
  </si>
  <si>
    <t>Zřízení kolejového lože z hrubého drceného kameniva</t>
  </si>
  <si>
    <t>-2098435969</t>
  </si>
  <si>
    <t>58344005</t>
  </si>
  <si>
    <t>kamenivo drcené hrubé frakce 32/63 třída BI OTP ČD</t>
  </si>
  <si>
    <t>-888541806</t>
  </si>
  <si>
    <t>4196*1,8 'Přepočtené koeficientem množství</t>
  </si>
  <si>
    <t>546391216</t>
  </si>
  <si>
    <t>Montáž kolejového roštu na pražcích betonových typ koleje S49 rozdělení u</t>
  </si>
  <si>
    <t>1040011325</t>
  </si>
  <si>
    <t>43765005</t>
  </si>
  <si>
    <t>kolejnice tv. 49E1 (S49), třídy R260</t>
  </si>
  <si>
    <t>-590332369</t>
  </si>
  <si>
    <t>2227*2,05 'Přepočtené koeficientem množství</t>
  </si>
  <si>
    <t>59211207X1</t>
  </si>
  <si>
    <t>pražec z předpjatého betonu příčný, vystrojení pružné bezpodkladnicové vč. kompletů pro kolejnici S 49, 2415x240x205mm</t>
  </si>
  <si>
    <t>kus</t>
  </si>
  <si>
    <t>-791768644</t>
  </si>
  <si>
    <t>548121613</t>
  </si>
  <si>
    <t>Svařování kolejnic aluminotermicky plný předehřev soustavy S49</t>
  </si>
  <si>
    <t>593881475</t>
  </si>
  <si>
    <t>54653002</t>
  </si>
  <si>
    <t>dávka svařovací kolejnice S49 jakost R260 základní spára</t>
  </si>
  <si>
    <t>-1094116687</t>
  </si>
  <si>
    <t>543131125</t>
  </si>
  <si>
    <t>Úprava geometrické polohy koleje všech soustav pražce betonové</t>
  </si>
  <si>
    <t>1302701420</t>
  </si>
  <si>
    <t>543131131</t>
  </si>
  <si>
    <t>Přesná úprava geometrické polohy koleje všech soustav pražce betonové</t>
  </si>
  <si>
    <t>-1988267354</t>
  </si>
  <si>
    <t>564851111</t>
  </si>
  <si>
    <t>Podklad ze štěrkodrti ŠD  s rozprostřením a zhutněním, po zhutnění tl. 150 mm</t>
  </si>
  <si>
    <t>-1325295774</t>
  </si>
  <si>
    <t>Nástupiště - dlažba, podsyp (pl)</t>
  </si>
  <si>
    <t>(dlaž_01_pl)</t>
  </si>
  <si>
    <t>564831111</t>
  </si>
  <si>
    <t>Podklad ze štěrkodrti ŠD  s rozprostřením a zhutněním, po zhutnění tl. 100 mm</t>
  </si>
  <si>
    <t>-572948269</t>
  </si>
  <si>
    <t>596212210</t>
  </si>
  <si>
    <t>Kladení dlažby z betonových zámkových dlaždic pozemních komunikací s ložem z kameniva těženého nebo drceného tl. do 50 mm, s vyplněním spár, s dvojitým hutněním vibrováním a se smetením přebytečného materiálu na krajnici tl. 80 mm skupiny A, pro plochy do 50 m2</t>
  </si>
  <si>
    <t>-2012128877</t>
  </si>
  <si>
    <t>Nástupiště - dlažba (pl)</t>
  </si>
  <si>
    <t>nové</t>
  </si>
  <si>
    <t>155,0</t>
  </si>
  <si>
    <t>zpětné osazení</t>
  </si>
  <si>
    <t>293,0</t>
  </si>
  <si>
    <t>59245018</t>
  </si>
  <si>
    <t>dlažba tvar obdélník betonová 200x100x60mm přírodní</t>
  </si>
  <si>
    <t>-1136126238</t>
  </si>
  <si>
    <t>(dlaž_02_pl)*0,10</t>
  </si>
  <si>
    <t>184,3*1,1 'Přepočtené koeficientem množství</t>
  </si>
  <si>
    <t>59245008</t>
  </si>
  <si>
    <t>dlažba tvar obdélník betonová 200x100x60mm barevná</t>
  </si>
  <si>
    <t>1148293087</t>
  </si>
  <si>
    <t>13,6363636363636*1,1 'Přepočtené koeficientem množství</t>
  </si>
  <si>
    <t>59245006</t>
  </si>
  <si>
    <t>dlažba tvar obdélník betonová pro nevidomé 200x100x60mm barevná</t>
  </si>
  <si>
    <t>1864596656</t>
  </si>
  <si>
    <t>2*1,1 'Přepočtené koeficientem množství</t>
  </si>
  <si>
    <t>564851111.1</t>
  </si>
  <si>
    <t>-1630852896</t>
  </si>
  <si>
    <t>Souvrství zpevněné plochy - lože (pl)</t>
  </si>
  <si>
    <t>(chodník_pl)</t>
  </si>
  <si>
    <t>565175101</t>
  </si>
  <si>
    <t>Asfaltový beton vrstva podkladní ACP 16 (obalované kamenivo střednězrnné - OKS)  s rozprostřením a zhutněním v pruhu šířky do 1,5 m, po zhutnění tl. 100 mm</t>
  </si>
  <si>
    <t>-205366604</t>
  </si>
  <si>
    <t>Souvrství zpevněné plochy - asfalto (pl)</t>
  </si>
  <si>
    <t>573231106</t>
  </si>
  <si>
    <t>Postřik spojovací PS bez posypu kamenivem ze silniční emulze, v množství 0,30 kg/m2</t>
  </si>
  <si>
    <t>281358350</t>
  </si>
  <si>
    <t>Souvrství zpevněné plochy - postřik (pl)</t>
  </si>
  <si>
    <t>(chodník_pl)*2</t>
  </si>
  <si>
    <t>578142115</t>
  </si>
  <si>
    <t>Litý asfalt MA 8 (LAJ) s rozprostřením  z nemodifikovaného asfaltu v pruhu šířky do 3 m tl. 40 mm</t>
  </si>
  <si>
    <t>-2129080295</t>
  </si>
  <si>
    <t>Souvrství zpevněné plochy - asfalt (pl)</t>
  </si>
  <si>
    <t>89,0</t>
  </si>
  <si>
    <t>Trubní vedení</t>
  </si>
  <si>
    <t>871360410</t>
  </si>
  <si>
    <t>Montáž kanalizačního potrubí z plastů z polypropylenu PP korugovaného nebo žebrovaného SN 10 DN 250</t>
  </si>
  <si>
    <t>511232695</t>
  </si>
  <si>
    <t>Svodné potrubí</t>
  </si>
  <si>
    <t>35,0</t>
  </si>
  <si>
    <t>28617045</t>
  </si>
  <si>
    <t>trubka kanalizační PP korugovaná DN 250x6000mm SN10</t>
  </si>
  <si>
    <t>-1834458711</t>
  </si>
  <si>
    <t>485*1,1 'Přepočtené koeficientem množství</t>
  </si>
  <si>
    <t>899623151</t>
  </si>
  <si>
    <t>Obetonování potrubí nebo zdiva stok betonem prostým v otevřeném výkopu, beton tř. C 16/20</t>
  </si>
  <si>
    <t>1746590580</t>
  </si>
  <si>
    <t>Drenáž - obetonování (dl * pl)</t>
  </si>
  <si>
    <t>(svodné_DN250_dl)*0,25</t>
  </si>
  <si>
    <t>Ostatní konstrukce a práce, bourání</t>
  </si>
  <si>
    <t>911121111</t>
  </si>
  <si>
    <t>Montáž zábradlí ocelového  přichyceného vruty do betonového podkladu</t>
  </si>
  <si>
    <t>386316911</t>
  </si>
  <si>
    <t>91111210Y1</t>
  </si>
  <si>
    <t>patka prefabrikovaná ŽB (dle PD)</t>
  </si>
  <si>
    <t>-1873144691</t>
  </si>
  <si>
    <t>91111210Y2</t>
  </si>
  <si>
    <t>ocelové zábradlí vč. povrchové úpravy (dle PD)</t>
  </si>
  <si>
    <t>-323216710</t>
  </si>
  <si>
    <t>9161300X1</t>
  </si>
  <si>
    <t>Osazení hrany nástupiště profilu L s boční opěrou do lože z betonu prostého (dle PD)</t>
  </si>
  <si>
    <t>-296954259</t>
  </si>
  <si>
    <t>592170X1</t>
  </si>
  <si>
    <t>hrana nástupiště profil L 640x350 (dle PD)</t>
  </si>
  <si>
    <t>-757548791</t>
  </si>
  <si>
    <t>916131113</t>
  </si>
  <si>
    <t>Osazení silničního obrubníku betonového se zřízením lože, s vyplněním a zatřením spár cementovou maltou ležatého s boční opěrou z betonu prostého, do lože z betonu prostého</t>
  </si>
  <si>
    <t>702336727</t>
  </si>
  <si>
    <t>59217029</t>
  </si>
  <si>
    <t>obrubník betonový silniční nájezdový 1000x150x150mm</t>
  </si>
  <si>
    <t>1368565359</t>
  </si>
  <si>
    <t>18*1,1 'Přepočtené koeficientem množství</t>
  </si>
  <si>
    <t>916131213</t>
  </si>
  <si>
    <t>Osazení silničního obrubníku betonového se zřízením lože, s vyplněním a zatřením spár cementovou maltou stojatého s boční opěrou z betonu prostého, do lože z betonu prostého</t>
  </si>
  <si>
    <t>1034107851</t>
  </si>
  <si>
    <t>64</t>
  </si>
  <si>
    <t>59217017</t>
  </si>
  <si>
    <t>obrubník betonový chodníkový 1000x100x250mm</t>
  </si>
  <si>
    <t>78471733</t>
  </si>
  <si>
    <t>1966*1,1 'Přepočtené koeficientem množství</t>
  </si>
  <si>
    <t>9161310X1</t>
  </si>
  <si>
    <t>Osazení silničního obrubníku příplatek za lože z betonu C 30/37 XF3 (dle PD)</t>
  </si>
  <si>
    <t>1121289344</t>
  </si>
  <si>
    <t>921901533</t>
  </si>
  <si>
    <t>Úrovňové přejezdy pro zavazadlové a poštovní vozíky silniční přes 1 železniční kolej s ochrannými dřevěnými prahy a s přejezdovou vozovkou z panelů ze železového betonu</t>
  </si>
  <si>
    <t>1449689190</t>
  </si>
  <si>
    <t>998</t>
  </si>
  <si>
    <t>Přesun hmot</t>
  </si>
  <si>
    <t>998241021</t>
  </si>
  <si>
    <t>Přesun hmot pro dráhy kolejové jakéhokoliv rozsahu dopravní vzdálenost do 5 000 m</t>
  </si>
  <si>
    <t>-205732408</t>
  </si>
  <si>
    <t>998241025</t>
  </si>
  <si>
    <t>Přesun hmot pro dráhy kolejové jakéhokoliv rozsahu Příplatek k ceně za zvětšený přesun přes vymezenou největší dopravní vzdálenost za každých dalších i započatých 1000 m</t>
  </si>
  <si>
    <t>-49692124</t>
  </si>
  <si>
    <t>VP</t>
  </si>
  <si>
    <t xml:space="preserve">  Vícepráce</t>
  </si>
  <si>
    <t>PN</t>
  </si>
  <si>
    <t>(trativod_DN150_dl)*0,40*0,5</t>
  </si>
  <si>
    <t>(trativod_DN150_dl)*(0,40*2+0,5*2+0,30)</t>
  </si>
  <si>
    <t>Export Komplet</t>
  </si>
  <si>
    <t>2.0</t>
  </si>
  <si>
    <t>ZAMOK</t>
  </si>
  <si>
    <t>{3c7b5ccc-65de-4f06-90a1-164c987d31af}</t>
  </si>
  <si>
    <t>0,01</t>
  </si>
  <si>
    <t>REKAPITULACE STAVBY</t>
  </si>
  <si>
    <t>Návod na vyplnění</t>
  </si>
  <si>
    <t>0,001</t>
  </si>
  <si>
    <t>Kód:</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</si>
  <si>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</si>
  <si>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Vyplň údaj</t>
  </si>
  <si>
    <t>REKAPITULACE OBJEKTŮ STAVBY A SOUPISŮ PRACÍ</t>
  </si>
  <si>
    <t>Informatívní údaje z listů zakázek</t>
  </si>
  <si>
    <t>Cena bez DPH [CZK]</t>
  </si>
  <si>
    <t>Cena s DPH [CZK]</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</si>
  <si>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</si>
  <si>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</si>
  <si>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</si>
  <si>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</si>
  <si>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</si>
  <si>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</si>
  <si>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</si>
  <si>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</si>
  <si>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</si>
  <si>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</si>
  <si>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</si>
  <si>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</si>
  <si>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</si>
  <si>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###NOIMPORT###</t>
  </si>
  <si>
    <t>IMPORT</t>
  </si>
  <si>
    <t>{00000000-0000-0000-0000-000000000000}</t>
  </si>
  <si>
    <t>SO01</t>
  </si>
  <si>
    <t>Tramvajová trať</t>
  </si>
  <si>
    <t>STA</t>
  </si>
  <si>
    <t>{98f3361a-d1e6-4259-b7c7-d3b8c23ad6da}</t>
  </si>
  <si>
    <t>/</t>
  </si>
  <si>
    <t>1.01</t>
  </si>
  <si>
    <t>Bourané konstrukce</t>
  </si>
  <si>
    <t>Soupis</t>
  </si>
  <si>
    <t>{017fa2e1-bef9-44cb-9221-60b3df8c5bff}</t>
  </si>
  <si>
    <t>1.02</t>
  </si>
  <si>
    <t>Nové konstrukce</t>
  </si>
  <si>
    <t>SO02</t>
  </si>
  <si>
    <t>Vyústění odvodnění</t>
  </si>
  <si>
    <t>{dfe264ae-996e-4dc5-9411-9317bd1ef7fb}</t>
  </si>
  <si>
    <t>SO03</t>
  </si>
  <si>
    <t>Napojení na kanalizaci</t>
  </si>
  <si>
    <t>{acf67739-aa73-41ce-b068-82f9ee9dc373}</t>
  </si>
  <si>
    <t>VRN</t>
  </si>
  <si>
    <t>Vedlejší rozpočtové náklady</t>
  </si>
  <si>
    <t>{edcbe634-df7e-4b34-ac71-9c83688970d1}</t>
  </si>
  <si>
    <t>1.01 - Bourané konstrukce</t>
  </si>
  <si>
    <t xml:space="preserve">    997 - Přesun sutě</t>
  </si>
  <si>
    <t>PSV - Práce a dodávky PSV</t>
  </si>
  <si>
    <t xml:space="preserve">    767 - Konstrukce zámečnické</t>
  </si>
  <si>
    <t>113106123</t>
  </si>
  <si>
    <t>Rozebrání dlažeb komunikací pro pěší s přemístěním hmot na skládku na vzdálenost do 3 m nebo s naložením na dopravní prostředek s ložem z kameniva nebo živice a s jakoukoliv výplní spár ručně ze zámkové dlažby</t>
  </si>
  <si>
    <t>-285794756</t>
  </si>
  <si>
    <t>Nástupiště (pl)</t>
  </si>
  <si>
    <t>k likvidaci</t>
  </si>
  <si>
    <t>ke zpětnému</t>
  </si>
  <si>
    <t>113107184</t>
  </si>
  <si>
    <t>Odstranění podkladů nebo krytů strojně plochy jednotlivě přes 50 m2 do 200 m2 s přemístěním hmot na skládku na vzdálenost do 20 m nebo s naložením na dopravní prostředek živičných, o tl. vrstvy přes 150 do 200 mm</t>
  </si>
  <si>
    <t>-32216991</t>
  </si>
  <si>
    <t>113151111</t>
  </si>
  <si>
    <t>Rozebírání zpevněných ploch  s přemístěním na skládku na vzdálenost do 20 m nebo s naložením na dopravní prostředek ze silničních panelů</t>
  </si>
  <si>
    <t>-1806012095</t>
  </si>
  <si>
    <t>113201112</t>
  </si>
  <si>
    <t>Vytrhání obrub  s vybouráním lože, s přemístěním hmot na skládku na vzdálenost do 3 m nebo s naložením na dopravní prostředek silničních ležatých</t>
  </si>
  <si>
    <t>-575059914</t>
  </si>
  <si>
    <t>113202111</t>
  </si>
  <si>
    <t>Vytrhání obrub  s vybouráním lože, s přemístěním hmot na skládku na vzdálenost do 3 m nebo s naložením na dopravní prostředek z krajníků nebo obrubníků stojatých</t>
  </si>
  <si>
    <t>1567364066</t>
  </si>
  <si>
    <t>512531111</t>
  </si>
  <si>
    <t>Odstranění kolejového lože s přehozením materiálu na vzdálenost do 3 m s naložením na dopravní prostředek z kameniva (drceného nebo štěrkopísku) po rozebrání koleje nebo kolejového rozvětvení</t>
  </si>
  <si>
    <t>-2047361796</t>
  </si>
  <si>
    <t>525321112</t>
  </si>
  <si>
    <t>Demontáž koleje na pražcích dřevěných soustavy S49 rozdělení d</t>
  </si>
  <si>
    <t>173718157</t>
  </si>
  <si>
    <t>525341112</t>
  </si>
  <si>
    <t>Demontáž koleje na pražcích betonových soustavy S49 rozdělení d</t>
  </si>
  <si>
    <t>-950536215</t>
  </si>
  <si>
    <t>525541115</t>
  </si>
  <si>
    <t>Demontáž přídržné kolejnice včetně stoliček</t>
  </si>
  <si>
    <t>-609412972</t>
  </si>
  <si>
    <t>961055111</t>
  </si>
  <si>
    <t>Bourání základů z betonu  železového</t>
  </si>
  <si>
    <t>-406065062</t>
  </si>
  <si>
    <t>997</t>
  </si>
  <si>
    <t>Přesun sutě</t>
  </si>
  <si>
    <t>997241521</t>
  </si>
  <si>
    <t>Doprava vybouraných hmot, konstrukcí nebo suti vodorovné přemístění vybouraných hmot nebo konstrukcí na vzdálenost do 7 km</t>
  </si>
  <si>
    <t>-949754862</t>
  </si>
  <si>
    <t>997241525</t>
  </si>
  <si>
    <t>Doprava vybouraných hmot, konstrukcí nebo suti vodorovné přemístění vybouraných hmot nebo konstrukcí na vzdálenost Příplatek k ceně za každých další i započatý 1 km</t>
  </si>
  <si>
    <t>-1774785985</t>
  </si>
  <si>
    <t>7203,936*5 'Přepočtené koeficientem množství</t>
  </si>
  <si>
    <t>997013871</t>
  </si>
  <si>
    <t>Poplatek za uložení stavebního odpadu na recyklační skládce (skládkovné) směsného stavebního a demoličního zatříděného do Katalogu odpadů pod kódem 17 09 04</t>
  </si>
  <si>
    <t>-1509716714</t>
  </si>
  <si>
    <t>PSV</t>
  </si>
  <si>
    <t>Práce a dodávky PSV</t>
  </si>
  <si>
    <t>767</t>
  </si>
  <si>
    <t>Konstrukce zámečnické</t>
  </si>
  <si>
    <t>767161813</t>
  </si>
  <si>
    <t>Demontáž zábradlí do suti rovného nerozebíratelný spoj hmotnosti 1 m zábradlí do 20 kg</t>
  </si>
  <si>
    <t>666477149</t>
  </si>
  <si>
    <t>výkop_obj</t>
  </si>
  <si>
    <t>73</t>
  </si>
  <si>
    <t>zásyp_obj</t>
  </si>
  <si>
    <t>70</t>
  </si>
  <si>
    <t>ornice_pl_1</t>
  </si>
  <si>
    <t>SO02 - Vyústění odvodnění</t>
  </si>
  <si>
    <t>121151103</t>
  </si>
  <si>
    <t>Sejmutí ornice strojně při souvislé ploše do 100 m2, tl. vrstvy do 200 mm</t>
  </si>
  <si>
    <t>1322411370</t>
  </si>
  <si>
    <t>4,0</t>
  </si>
  <si>
    <t>-1841287669</t>
  </si>
  <si>
    <t>1332557457</t>
  </si>
  <si>
    <t>(ornice_pl_1)*0,10</t>
  </si>
  <si>
    <t>-1062203113</t>
  </si>
  <si>
    <t>1707150060</t>
  </si>
  <si>
    <t>131351204</t>
  </si>
  <si>
    <t>Hloubení zapažených jam a zářezů strojně s urovnáním dna do předepsaného profilu a spádu v hornině třídy těžitelnosti II skupiny 4 přes 100 do 500 m3</t>
  </si>
  <si>
    <t>-1165482044</t>
  </si>
  <si>
    <t>Jáma (obj)</t>
  </si>
  <si>
    <t>73,0</t>
  </si>
  <si>
    <t>162251101</t>
  </si>
  <si>
    <t>Vodorovné přemístění výkopku nebo sypaniny po suchu na obvyklém dopravním prostředku, bez naložení výkopku, avšak se složením bez rozhrnutí z horniny třídy těžitelnosti I skupiny 1 až 3 na vzdálenost do 20 m</t>
  </si>
  <si>
    <t>1851229552</t>
  </si>
  <si>
    <t>Zemina - přesun na/z deponie (obj)</t>
  </si>
  <si>
    <t>(výkop_obj)</t>
  </si>
  <si>
    <t>(zásyp_obj)</t>
  </si>
  <si>
    <t>-1665823371</t>
  </si>
  <si>
    <t>Zemina - nakládání (obj)</t>
  </si>
  <si>
    <t>-1753844524</t>
  </si>
  <si>
    <t>Zemina - uložení na deponii (obj)</t>
  </si>
  <si>
    <t>141721218</t>
  </si>
  <si>
    <t>Řízený zemní protlak délky protlaku do 50 m v hornině třídy těžitelnosti I a II, skupiny 1 až 4 včetně protlačení trub v hloubce do 6 m vnějšího průměru vrtu přes 280 do 315 mm</t>
  </si>
  <si>
    <t>1683060489</t>
  </si>
  <si>
    <t>Protlak (dl)</t>
  </si>
  <si>
    <t>25,0</t>
  </si>
  <si>
    <t>552530X1</t>
  </si>
  <si>
    <t>trouba ocelová dl 6m DN 300 (dle PD)</t>
  </si>
  <si>
    <t>1233448998</t>
  </si>
  <si>
    <t>25*1,1 'Přepočtené koeficientem množství</t>
  </si>
  <si>
    <t>460742153</t>
  </si>
  <si>
    <t>Osazení kabelových prostupů včetně utěsnění a spárování z trub plastových do protlačovaných otvorů, vnitřního průměru přes 15 do 20 cm</t>
  </si>
  <si>
    <t>452264632</t>
  </si>
  <si>
    <t>Protlak - chránička (dl)</t>
  </si>
  <si>
    <t>128</t>
  </si>
  <si>
    <t>-2109941186</t>
  </si>
  <si>
    <t>705412284</t>
  </si>
  <si>
    <t>Zásyp (obj)</t>
  </si>
  <si>
    <t>70,0</t>
  </si>
  <si>
    <t>153191111</t>
  </si>
  <si>
    <t>Zřízení variabilního pažení výkopu svařovaným ocelovým ohlubňovým rámem se štětovnicemi plochy výkopu do 30 m2</t>
  </si>
  <si>
    <t>-1423765938</t>
  </si>
  <si>
    <t>153191221</t>
  </si>
  <si>
    <t>Odstranění variabilního pažení výkopu svařovaným ocelovým ohlubňovým rámem se štětovnicemi plochy výkopu do 30 m2</t>
  </si>
  <si>
    <t>621168636</t>
  </si>
  <si>
    <t>-1136618365</t>
  </si>
  <si>
    <t>Zemina - odvoz na skládku (obj)</t>
  </si>
  <si>
    <t>-(zásyp_obj)</t>
  </si>
  <si>
    <t>-220014251</t>
  </si>
  <si>
    <t>3*5 'Přepočtené koeficientem množství</t>
  </si>
  <si>
    <t>-615812083</t>
  </si>
  <si>
    <t>3*18 'Přepočtené koeficientem množství</t>
  </si>
  <si>
    <t>-341653071</t>
  </si>
  <si>
    <t>-1211711068</t>
  </si>
  <si>
    <t>1900503121</t>
  </si>
  <si>
    <t>10*0,02 'Přepočtené koeficientem množství</t>
  </si>
  <si>
    <t>-1321736810</t>
  </si>
  <si>
    <t>-2014429183</t>
  </si>
  <si>
    <t>420909710</t>
  </si>
  <si>
    <t>919311112</t>
  </si>
  <si>
    <t>Čela propustků  z prostého betonu tř. C 12/15</t>
  </si>
  <si>
    <t>583733651</t>
  </si>
  <si>
    <t>919511112</t>
  </si>
  <si>
    <t>Čela propustků  z lomového kamene upraveného, na maltu cementovou</t>
  </si>
  <si>
    <t>-1600987260</t>
  </si>
  <si>
    <t>998006011</t>
  </si>
  <si>
    <t>Přesun hmot  pro vrty samostatné</t>
  </si>
  <si>
    <t>1801039803</t>
  </si>
  <si>
    <t>SO03 - Napojení na kanalizaci</t>
  </si>
  <si>
    <t>1031690574</t>
  </si>
  <si>
    <t>VRN - Vedlejší rozpočtové náklady</t>
  </si>
  <si>
    <t>OST - Ostatní náklady</t>
  </si>
  <si>
    <t>VRN -   Vedlejší rozpočtové náklady</t>
  </si>
  <si>
    <t>OST</t>
  </si>
  <si>
    <t>Ostatní náklady</t>
  </si>
  <si>
    <t>013251201</t>
  </si>
  <si>
    <t>Náklady na pasportizaci stávajících objektů</t>
  </si>
  <si>
    <t>262144</t>
  </si>
  <si>
    <t>2106228683</t>
  </si>
  <si>
    <t>P</t>
  </si>
  <si>
    <t>Poznámka k položce:_x000D_
Poznámka k položce: Jedná se zejména o náklady na zajištění pasportizace nemovitostí a objektů včetně pozemních komunikací dotčených stavební činností před zahájením a po dokončení stavebních prací formou fotodokumentace nebo videozáznamu. Cílem pasportizace je zachycení existujícího stavu objektů a konstrukcí, případných poruch a poškození, kvantitativní definování šířky trhlin a dalších poruch.</t>
  </si>
  <si>
    <t>013254001</t>
  </si>
  <si>
    <t>Náklady na vyhotovení dokumentace skutečného provedení stavby</t>
  </si>
  <si>
    <t>858915288</t>
  </si>
  <si>
    <t>Poznámka k položce:_x000D_
Poznámka k položce: Jedná se zejména o náklady na zajištění dokumentace skutečného provedení díla v rozsahu dle platné vyhlášky na dokumentaci staveb v počtu 5 x papírově a 1 x elektronicky ve formátu DWG a PDF.</t>
  </si>
  <si>
    <t>013254101</t>
  </si>
  <si>
    <t>Náklady na monitoring průběhu výstavby</t>
  </si>
  <si>
    <t>497258824</t>
  </si>
  <si>
    <t>Poznámka k položce:_x000D_
Poznámka k položce: Náklady na pořízení fotografií nebo videozáznamů zakrývaných konstrukcí a postupu výstavby.</t>
  </si>
  <si>
    <t>013274001</t>
  </si>
  <si>
    <t>Náklady na vyhotovení realizační (dílenské) dokumentace</t>
  </si>
  <si>
    <t>516347623</t>
  </si>
  <si>
    <t>Poznámka k položce:_x000D_
Poznámka k položce: Náklad zhotovitele na zpracování realizační (dílenské) dokumentace.  Náklad na zhotovení dokumentace postupu bouracích prací. Soulad realizační dokumentace se zadávací dokumentací (dokumentací pro provádení stavby) musí být před vlastní realizací odsouhlasena autorským dozorem.</t>
  </si>
  <si>
    <t>013284001</t>
  </si>
  <si>
    <t>Náklady na zpracování a vedení plánu KZP</t>
  </si>
  <si>
    <t>-1735864577</t>
  </si>
  <si>
    <t>Poznámka k položce:_x000D_
Poznámka k položce: KZP = kontrolní a zkušební plán je dokument zpracovaný do podrobností kontrolovatelných položek rozpočtu, povinně obsahující všechny zkoušky, revize a měření požadované technickými normami a předpisy ve vztahu k prováděným pracím, dodávkám a službám.</t>
  </si>
  <si>
    <t>043103001</t>
  </si>
  <si>
    <t>Náklady na provedení zkoušek, revizí a měření</t>
  </si>
  <si>
    <t>1060993506</t>
  </si>
  <si>
    <t>Poznámka k položce:_x000D_
Poznámka k položce: Náklady na provedení zkoušek, revizí a měření, které jsou vyžadovány v  technických normách a dalších předpisech ve vztahu k prováděným pracím, dodávkám a službám.</t>
  </si>
  <si>
    <t>090001001</t>
  </si>
  <si>
    <t>Náklady na vyhotovení dokumentace k předání stavby</t>
  </si>
  <si>
    <t>-2026629035</t>
  </si>
  <si>
    <t>Poznámka k položce:_x000D_
Poznámka k položce: Náklady spojené s vyhotovením, kopírováním a kompletací všech dokumentů požadovaných podle znění SOD a VOP k předání stavby objednateli.</t>
  </si>
  <si>
    <t>090001002</t>
  </si>
  <si>
    <t>Ostatní náklady vyplývající ze znění SOD a VOP</t>
  </si>
  <si>
    <t>451315865</t>
  </si>
  <si>
    <t>Poznámka k položce:_x000D_
Poznámka k položce: Jedná se zejména o náklady: - na sjednání bankovních záruk, - na sjednání pojištění odpovědnosti za škodu způsobenou provozní činností včetně odpovědnosti vyplývající z provádění stavebně-montážní činnosti, - na vypracování technologických postupů, - na vypracování oznámení změn a změnových listů, - spojené s převzetím staveniště, - spojené s předáním díla,  apod.</t>
  </si>
  <si>
    <t xml:space="preserve">  Vedlejší rozpočtové náklady</t>
  </si>
  <si>
    <t>011103000</t>
  </si>
  <si>
    <t>Geologický průzkum bez rozlišení</t>
  </si>
  <si>
    <t>1024</t>
  </si>
  <si>
    <t>1269333039</t>
  </si>
  <si>
    <t>012103000</t>
  </si>
  <si>
    <t>Geodetické práce před výstavbou</t>
  </si>
  <si>
    <t>47651766</t>
  </si>
  <si>
    <t>Poznámka k položce:_x000D_
Poznámka k položce: Náklady na vytyčení stávajícíh objektů inženýrskcýh sítí apod., vyhotovení dokumentace vytyčení</t>
  </si>
  <si>
    <t>012203000</t>
  </si>
  <si>
    <t>Geodetické práce při provádění stavby</t>
  </si>
  <si>
    <t>-796901572</t>
  </si>
  <si>
    <t>012303000</t>
  </si>
  <si>
    <t>Geodetické práce po výstavbě</t>
  </si>
  <si>
    <t>80623510</t>
  </si>
  <si>
    <t>030001001</t>
  </si>
  <si>
    <t>Náklady na zřízení zařízení staveniště v souladu s dokumentací ZOV</t>
  </si>
  <si>
    <t>-1036374761</t>
  </si>
  <si>
    <t>Poznámka k položce:_x000D_
Poznámka k položce: Náklady na dokumentaci ZS, na přípravu území pro ZS včetně odstranění materiálu a konstrukcí v prostoru staveniště, na vybudování odběrných míst, na zřízení přípojek médií, na vlastní vybudování objektů ZS, provizornich komunikací, oplocení a osvětlení pěších/dopravních koridorů, jeřábů, výtahů apod.</t>
  </si>
  <si>
    <t>030001002</t>
  </si>
  <si>
    <t>Náklady na provoz a údržbu zařízení staveniště</t>
  </si>
  <si>
    <t>1286356014</t>
  </si>
  <si>
    <t>Poznámka k položce:_x000D_
Poznámka k položce: Náklady na vybavení/pronájem objektů ZS, náklady na energie, úklid, údržbu a opravy objektů ZS, čištění pojezdových a manipulačních ploch, zabezpečení staveniště apod.</t>
  </si>
  <si>
    <t>034403001</t>
  </si>
  <si>
    <t>978768373</t>
  </si>
  <si>
    <t>039001003</t>
  </si>
  <si>
    <t>Náklady na zrušení zařízení staveniště</t>
  </si>
  <si>
    <t>-1214953386</t>
  </si>
  <si>
    <t>Poznámka k položce:_x000D_
Poznámka k položce: Náklady na demontáž/odstranění objektů ZS a jejich odvozu a náklady na uvedení pozemku do původního stavu včetně nákladů s tím spojených.</t>
  </si>
  <si>
    <t>041703002</t>
  </si>
  <si>
    <t>Náklady na zajištění kolektivní bezpečnosti osob</t>
  </si>
  <si>
    <t>1185571532</t>
  </si>
  <si>
    <t>045203001</t>
  </si>
  <si>
    <t>Kompletační činnost</t>
  </si>
  <si>
    <t>1712287995</t>
  </si>
  <si>
    <t>Poznámka k položce:_x000D_
Poznámka k položce: Náklad zhotovitele na řízení a koordinaci subdodavatelů.</t>
  </si>
  <si>
    <t>049103001</t>
  </si>
  <si>
    <t>Náklady na inženýrskou činnost zhotovitele vzniklou v souvislosti s realizací stavby</t>
  </si>
  <si>
    <t>-923111193</t>
  </si>
  <si>
    <t>Poznámka k položce:_x000D_
Poznámka k položce: Inženýrská činnost prováděná v průběhu stavebních prací vyplývající z povahy díla, a požadavků v SOD a VOP  Jedná se zejména o náklady na zajištění: - vyřízení záborů, žádostí o uzavírky¨, - vyřízení stanovisek dotčených orgánů ke kolaudaci, - jednání s úřady, - jednání s dotčenými účastníky stavebního řízení, - zpracování havarijního a povodňového plánu, apod.</t>
  </si>
  <si>
    <t>049103002</t>
  </si>
  <si>
    <t>Náklady vzniklé v souvislosti s realizací stavby</t>
  </si>
  <si>
    <t>688569759</t>
  </si>
  <si>
    <t>Poznámka k položce:_x000D_
Poznámka k položce: Jedná se zejména o náklady na zajištění: - čištění veřejných komunikací znečištěných v souvislosti s realizací stavby - zimní údržby komunikací přístupných veřejnosti v obvodu staveniště - ochrany díla, apod.</t>
  </si>
  <si>
    <t>071002001</t>
  </si>
  <si>
    <t>Provoz investora, třetích osob</t>
  </si>
  <si>
    <t>-1211997606</t>
  </si>
  <si>
    <t>Poznámka k položce:_x000D_
Poznámka k položce: Náklad na zvýšení rozpočtových nákladů z titulu rušení dopravy vně i uvnitř staveniště, vlivu prostředí, přestávek v práci nařízených investorem a ostatních vlivů způsobených investorem.</t>
  </si>
  <si>
    <t>073002001</t>
  </si>
  <si>
    <t>Ztížený pohyb vozidel v centrech měst</t>
  </si>
  <si>
    <t>-1965717790</t>
  </si>
  <si>
    <t>Poznámka k položce:_x000D_
Poznámka k položce: Náklad na vliv způsobený ztíženým pohybem vozidel a obsluhy stavby v centrech měst.</t>
  </si>
  <si>
    <t>0121030X1</t>
  </si>
  <si>
    <t>Průkaz způsobilosti</t>
  </si>
  <si>
    <t>769522701</t>
  </si>
  <si>
    <t>2,00*2,00*3</t>
  </si>
  <si>
    <t>(2,37+2,42+2,17)*2,00*2,00</t>
  </si>
  <si>
    <t>(výkop_obj)*3</t>
  </si>
  <si>
    <t>(zásyp_obj)*3</t>
  </si>
  <si>
    <t>15,91+15,94+16,69</t>
  </si>
  <si>
    <t>-(zásyp_obj)*3</t>
  </si>
  <si>
    <t>(ornice_pl)</t>
  </si>
  <si>
    <t>?</t>
  </si>
  <si>
    <t>provedení jádrového vývrtu do betonové šachty průměru 300 mm</t>
  </si>
  <si>
    <t>ks</t>
  </si>
  <si>
    <t>CS ÚRS 2022 02</t>
  </si>
  <si>
    <t>526992111</t>
  </si>
  <si>
    <t>Odstranění podložky pod podkladnicí nebo patou</t>
  </si>
  <si>
    <t>526997011</t>
  </si>
  <si>
    <t>Odstranění podkladnice</t>
  </si>
  <si>
    <t>541301111</t>
  </si>
  <si>
    <t>Odstranění pražců po rozebrání koleje dřevěných</t>
  </si>
  <si>
    <t xml:space="preserve">(506 + 1721) : 0,65 </t>
  </si>
  <si>
    <t>548133121</t>
  </si>
  <si>
    <t>Řez kolejnice plamenem</t>
  </si>
  <si>
    <t>2227 : 5 * 2</t>
  </si>
  <si>
    <t>548132111</t>
  </si>
  <si>
    <t>Řez kolejnice pilou</t>
  </si>
  <si>
    <t>997013871B</t>
  </si>
  <si>
    <t>Poplatek za uložení stavebního odpadu - pražce dřevěné imprgnované</t>
  </si>
  <si>
    <t>Poznámka k položce:_x000D_
Poznámka k položce: Jedná se zejména o náklady na zajištění: - osazení výstaražných a informačních tabulí/tabulek - zabezpečení okrajů konstrukcí proti pádu osob - zabepečení  komunikací pro pohyb osob po staveništi - zabezpečení přechodů přes výkopy  - a další prvky kolektivní ochrany osob.</t>
  </si>
  <si>
    <t>Náklady na dopravní značení na staveništi a/nebo v okolí staveniště + zřízení dočasných vjezdů</t>
  </si>
  <si>
    <t>Poznámka k položce:
Poznámka k položce: Náklady na zřízení, údržbu a zrušení dočasného dopravního značení, potřebného k zajištění přístupu nebo provozu na staveništi a/nebo v okolí staveniště.  Zřízení dočasných vjezdů: vč. projednání se silničním úřadem. ( předpoklad 8 ks každý cca 40 m) demontáž svodidlových pásnic a zapuštění krajních,  demont. sloupků. Po skončení stavby uvedení do původního stavu</t>
  </si>
  <si>
    <t>Modernizace tramvajové tratě Vídeňská, úsek Bohunická - Moravanské lány</t>
  </si>
  <si>
    <t>CZ26957914</t>
  </si>
  <si>
    <t>PRODOZ road s.r.o., Brno</t>
  </si>
  <si>
    <t>Modernizace tramvajové tratě na ulici Vídeňská, úsek Bohunická - Moravanské lány</t>
  </si>
  <si>
    <t xml:space="preserve">        Modernizace tramvajové tratě na ulici Vídeňská, úsek Bohunická - Moravanské lány</t>
  </si>
  <si>
    <r>
      <t xml:space="preserve">PRODOZ road s.r.o., </t>
    </r>
    <r>
      <rPr>
        <sz val="10"/>
        <rFont val="Arial CE"/>
        <charset val="238"/>
      </rPr>
      <t xml:space="preserve"> Brno 602 00</t>
    </r>
  </si>
  <si>
    <t>99990001</t>
  </si>
  <si>
    <t>Šikmá schodišťová plošina na venkovní schodiště včetně pohonu- dodávka, montáž, včetně přípojky elektro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</si>
</sst>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mm\.yyyy"/>
    <numFmt numFmtId="165" formatCode="#,##0.00%"/>
    <numFmt numFmtId="166" formatCode="#,##0.00000"/>
    <numFmt numFmtId="167" formatCode="#,##0.000"/>
  </numFmts>
  <fonts count="54" x14ac:knownFonts="1">
    <font>
      <sz val="11"/>
      <color theme="1"/>
      <name val="Calibri"/>
      <family val="2"/>
      <charset val="238"/>
      <scheme val="minor"/>
    </font>
    <font>
      <sz val="8"/>
      <color rgb="FF000000"/>
      <name val="Arial CE"/>
    </font>
    <font>
      <b/>
      <sz val="14"/>
      <name val="Arial CE"/>
    </font>
    <font>
      <sz val="10"/>
      <color rgb="FF3366FF"/>
      <name val="Arial CE"/>
    </font>
    <font>
      <sz val="10"/>
      <color rgb="FF969696"/>
      <name val="Arial CE"/>
    </font>
    <font>
      <b/>
      <sz val="11"/>
      <name val="Arial CE"/>
    </font>
    <font>
      <sz val="10"/>
      <name val="Arial CE"/>
    </font>
    <font>
      <b/>
      <sz val="10"/>
      <name val="Arial CE"/>
    </font>
    <font>
      <b/>
      <sz val="12"/>
      <color rgb="FF960000"/>
      <name val="Arial CE"/>
    </font>
    <font>
      <sz val="8"/>
      <color rgb="FF969696"/>
      <name val="Arial CE"/>
    </font>
    <font>
      <b/>
      <sz val="12"/>
      <name val="Arial CE"/>
    </font>
    <font>
      <b/>
      <sz val="10"/>
      <color rgb="FF464646"/>
      <name val="Arial CE"/>
    </font>
    <font>
      <sz val="9"/>
      <name val="Arial CE"/>
    </font>
    <font>
      <b/>
      <sz val="12"/>
      <color rgb="FF800000"/>
      <name val="Arial CE"/>
    </font>
    <font>
      <sz val="12"/>
      <color rgb="FF003366"/>
      <name val="Arial CE"/>
    </font>
    <font>
      <sz val="10"/>
      <color rgb="FF003366"/>
      <name val="Arial CE"/>
    </font>
    <font>
      <sz val="9"/>
      <color rgb="FF969696"/>
      <name val="Arial CE"/>
    </font>
    <font>
      <sz val="8"/>
      <color rgb="FF960000"/>
      <name val="Arial CE"/>
    </font>
    <font>
      <b/>
      <sz val="8"/>
      <name val="Arial CE"/>
    </font>
    <font>
      <sz val="8"/>
      <color rgb="FF003366"/>
      <name val="Arial CE"/>
    </font>
    <font>
      <sz val="8"/>
      <color rgb="FF800080"/>
      <name val="Arial CE"/>
    </font>
    <font>
      <sz val="7"/>
      <color rgb="FF969696"/>
      <name val="Arial CE"/>
    </font>
    <font>
      <sz val="8"/>
      <color rgb="FF505050"/>
      <name val="Arial CE"/>
    </font>
    <font>
      <sz val="8"/>
      <color rgb="FFFF0000"/>
      <name val="Arial CE"/>
    </font>
    <font>
      <i/>
      <sz val="9"/>
      <color rgb="FF0000FF"/>
      <name val="Arial CE"/>
    </font>
    <font>
      <i/>
      <sz val="8"/>
      <color rgb="FF0000FF"/>
      <name val="Arial CE"/>
    </font>
    <font>
      <sz val="8"/>
      <color rgb="FF0000A8"/>
      <name val="Arial CE"/>
    </font>
    <font>
      <i/>
      <sz val="9"/>
      <name val="Arial CE"/>
    </font>
    <font>
      <sz val="8"/>
      <name val="Arial CE"/>
    </font>
    <font>
      <sz val="8"/>
      <color rgb="FFFFFFFF"/>
      <name val="Arial CE"/>
    </font>
    <font>
      <sz val="8"/>
      <color rgb="FF3366FF"/>
      <name val="Arial CE"/>
    </font>
    <font>
      <b/>
      <sz val="12"/>
      <color rgb="FF969696"/>
      <name val="Arial CE"/>
    </font>
    <font>
      <b/>
      <sz val="8"/>
      <color rgb="FF969696"/>
      <name val="Arial CE"/>
    </font>
    <font>
      <b/>
      <sz val="10"/>
      <color rgb="FF969696"/>
      <name val="Arial CE"/>
    </font>
    <font>
      <sz val="12"/>
      <color rgb="FF969696"/>
      <name val="Arial CE"/>
    </font>
    <font>
      <sz val="12"/>
      <name val="Arial CE"/>
    </font>
    <font>
      <sz val="11"/>
      <name val="Arial CE"/>
    </font>
    <font>
      <b/>
      <sz val="11"/>
      <color rgb="FF003366"/>
      <name val="Arial CE"/>
    </font>
    <font>
      <sz val="11"/>
      <color rgb="FF003366"/>
      <name val="Arial CE"/>
    </font>
    <font>
      <sz val="11"/>
      <color rgb="FF969696"/>
      <name val="Arial CE"/>
    </font>
    <font>
      <u/>
      <sz val="11"/>
      <color theme="10"/>
      <name val="Calibri"/>
      <family val="2"/>
      <charset val="238"/>
      <scheme val="minor"/>
    </font>
    <font>
      <sz val="18"/>
      <color theme="10"/>
      <name val="Wingdings 2"/>
      <family val="1"/>
      <charset val="2"/>
    </font>
    <font>
      <b/>
      <sz val="10"/>
      <color rgb="FF003366"/>
      <name val="Arial CE"/>
    </font>
    <font>
      <sz val="8"/>
      <name val="Calibri"/>
      <family val="2"/>
      <charset val="238"/>
      <scheme val="minor"/>
    </font>
    <font>
      <sz val="11"/>
      <name val="Calibri"/>
      <family val="2"/>
      <charset val="238"/>
      <scheme val="minor"/>
    </font>
    <font>
      <sz val="7"/>
      <name val="Arial CE"/>
    </font>
    <font>
      <i/>
      <sz val="7"/>
      <name val="Arial CE"/>
    </font>
    <font>
      <b/>
      <sz val="10"/>
      <name val="Arial CE"/>
      <charset val="238"/>
    </font>
    <font>
      <sz val="10"/>
      <name val="Arial CE"/>
      <charset val="238"/>
    </font>
    <font>
      <b/>
      <sz val="11"/>
      <name val="Calibri"/>
      <family val="2"/>
      <charset val="238"/>
      <scheme val="minor"/>
    </font>
    <font>
      <b/>
      <sz val="11"/>
      <name val="Arial CE"/>
      <charset val="238"/>
    </font>
    <font>
      <sz val="11"/>
      <color theme="1"/>
      <name val="Arial"/>
      <family val="2"/>
      <charset val="238"/>
    </font>
    <font>
      <b/>
      <sz val="11"/>
      <name val="Arial"/>
      <family val="2"/>
      <charset val="238"/>
    </font>
    <font>
      <b/>
      <sz val="11"/>
      <color theme="1"/>
      <name val="Arial"/>
      <family val="2"/>
      <charset val="238"/>
    </font>
  </fonts>
  <fills count="6">
    <fill>
      <patternFill patternType="none"/>
    </fill>
    <fill>
      <patternFill patternType="gray125"/>
    </fill>
    <fill>
      <patternFill patternType="solid">
        <fgColor rgb="FFFFFFCC"/>
      </patternFill>
    </fill>
    <fill>
      <patternFill patternType="solid">
        <fgColor rgb="FFD2D2D2"/>
      </patternFill>
    </fill>
    <fill>
      <patternFill patternType="solid">
        <fgColor rgb="FFBEBEBE"/>
      </patternFill>
    </fill>
    <fill>
      <patternFill patternType="solid">
        <fgColor theme="7" tint="0.79998168889431442"/>
        <bgColor indexed="64"/>
      </patternFill>
    </fill>
  </fills>
  <borders count="20">
    <border>
      <left/>
      <right/>
      <top/>
      <bottom/>
      <diagonal/>
    </border>
    <border>
      <left/>
      <right/>
      <top style="thin">
        <color rgb="FF000000"/>
      </top>
      <bottom/>
      <diagonal/>
    </border>
    <border>
      <left/>
      <right/>
      <top style="hair">
        <color rgb="FF969696"/>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right/>
      <top style="hair">
        <color rgb="FF000000"/>
      </top>
      <bottom/>
      <diagonal/>
    </border>
    <border>
      <left/>
      <right/>
      <top/>
      <bottom style="hair">
        <color rgb="FF000000"/>
      </bottom>
      <diagonal/>
    </border>
    <border>
      <left/>
      <right/>
      <top/>
      <bottom style="thin">
        <color rgb="FF000000"/>
      </bottom>
      <diagonal/>
    </border>
    <border>
      <left/>
      <right/>
      <top/>
      <bottom style="hair">
        <color rgb="FF969696"/>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style="hair">
        <color rgb="FF969696"/>
      </right>
      <top style="hair">
        <color rgb="FF969696"/>
      </top>
      <bottom style="hair">
        <color rgb="FF969696"/>
      </bottom>
      <diagonal/>
    </border>
    <border>
      <left/>
      <right style="hair">
        <color rgb="FF969696"/>
      </right>
      <top/>
      <bottom style="hair">
        <color rgb="FF969696"/>
      </bottom>
      <diagonal/>
    </border>
    <border>
      <left style="thin">
        <color rgb="FF000000"/>
      </left>
      <right/>
      <top/>
      <bottom/>
      <diagonal/>
    </border>
  </borders>
  <cellStyleXfs count="2">
    <xf numFmtId="0" fontId="0" fillId="0" borderId="0"/>
    <xf numFmtId="0" fontId="40" fillId="0" borderId="0" applyNumberFormat="0" applyFill="0" applyBorder="0" applyAlignment="0" applyProtection="0"/>
  </cellStyleXfs>
  <cellXfs count="287">
    <xf numFmtId="0" fontId="0" fillId="0" borderId="0" xfId="0"/>
    <xf numFmtId="0" fontId="0" fillId="0" borderId="0" xfId="0" applyAlignment="1">
      <alignment horizontal="left" vertical="center"/>
    </xf>
    <xf numFmtId="0" fontId="1" fillId="0" borderId="0" xfId="0" applyFont="1" applyAlignment="1">
      <alignment horizontal="left" vertical="center"/>
    </xf>
    <xf numFmtId="0" fontId="3" fillId="0" borderId="0" xfId="0" applyFont="1" applyAlignment="1">
      <alignment horizontal="left" vertical="center"/>
    </xf>
    <xf numFmtId="0" fontId="0" fillId="0" borderId="0" xfId="0" applyAlignment="1">
      <alignment vertical="center"/>
    </xf>
    <xf numFmtId="0" fontId="6" fillId="0" borderId="0" xfId="0" applyFont="1" applyAlignment="1">
      <alignment horizontal="left" vertical="center"/>
    </xf>
    <xf numFmtId="0" fontId="0" fillId="0" borderId="0" xfId="0" applyAlignment="1">
      <alignment vertical="center" wrapText="1"/>
    </xf>
    <xf numFmtId="0" fontId="0" fillId="0" borderId="2" xfId="0" applyBorder="1" applyAlignment="1">
      <alignment vertical="center"/>
    </xf>
    <xf numFmtId="0" fontId="10" fillId="3" borderId="3" xfId="0" applyFont="1" applyFill="1" applyBorder="1" applyAlignment="1">
      <alignment horizontal="left" vertical="center"/>
    </xf>
    <xf numFmtId="0" fontId="0" fillId="3" borderId="4" xfId="0" applyFill="1" applyBorder="1" applyAlignment="1">
      <alignment vertical="center"/>
    </xf>
    <xf numFmtId="0" fontId="10" fillId="3" borderId="4" xfId="0" applyFont="1" applyFill="1" applyBorder="1" applyAlignment="1">
      <alignment horizontal="right" vertical="center"/>
    </xf>
    <xf numFmtId="0" fontId="10" fillId="3" borderId="4" xfId="0" applyFont="1" applyFill="1" applyBorder="1" applyAlignment="1">
      <alignment horizontal="center" vertical="center"/>
    </xf>
    <xf numFmtId="4" fontId="10" fillId="3" borderId="4" xfId="0" applyNumberFormat="1" applyFont="1" applyFill="1" applyBorder="1" applyAlignment="1">
      <alignment vertical="center"/>
    </xf>
    <xf numFmtId="0" fontId="11" fillId="0" borderId="6" xfId="0" applyFont="1" applyBorder="1" applyAlignment="1">
      <alignment horizontal="left" vertical="center"/>
    </xf>
    <xf numFmtId="0" fontId="0" fillId="0" borderId="6" xfId="0" applyBorder="1" applyAlignment="1">
      <alignment vertical="center"/>
    </xf>
    <xf numFmtId="0" fontId="14" fillId="0" borderId="0" xfId="0" applyFont="1" applyAlignment="1">
      <alignment vertical="center"/>
    </xf>
    <xf numFmtId="0" fontId="14" fillId="0" borderId="9" xfId="0" applyFont="1" applyBorder="1" applyAlignment="1">
      <alignment horizontal="left" vertical="center"/>
    </xf>
    <xf numFmtId="0" fontId="14" fillId="0" borderId="9" xfId="0" applyFont="1" applyBorder="1" applyAlignment="1">
      <alignment vertical="center"/>
    </xf>
    <xf numFmtId="4" fontId="14" fillId="0" borderId="9" xfId="0" applyNumberFormat="1" applyFont="1" applyBorder="1" applyAlignment="1">
      <alignment vertical="center"/>
    </xf>
    <xf numFmtId="0" fontId="15" fillId="0" borderId="0" xfId="0" applyFont="1" applyAlignment="1">
      <alignment vertical="center"/>
    </xf>
    <xf numFmtId="0" fontId="15" fillId="0" borderId="9" xfId="0" applyFont="1" applyBorder="1" applyAlignment="1">
      <alignment horizontal="left" vertical="center"/>
    </xf>
    <xf numFmtId="0" fontId="15" fillId="0" borderId="9" xfId="0" applyFont="1" applyBorder="1" applyAlignment="1">
      <alignment vertical="center"/>
    </xf>
    <xf numFmtId="4" fontId="15" fillId="0" borderId="9" xfId="0" applyNumberFormat="1" applyFont="1" applyBorder="1" applyAlignment="1">
      <alignment vertical="center"/>
    </xf>
    <xf numFmtId="0" fontId="0" fillId="0" borderId="8" xfId="0" applyBorder="1" applyAlignment="1">
      <alignment vertical="center"/>
    </xf>
    <xf numFmtId="0" fontId="0" fillId="0" borderId="1" xfId="0" applyBorder="1" applyAlignment="1">
      <alignment vertical="center"/>
    </xf>
    <xf numFmtId="0" fontId="0" fillId="0" borderId="0" xfId="0" applyAlignment="1">
      <alignment horizontal="center" vertical="center" wrapText="1"/>
    </xf>
    <xf numFmtId="0" fontId="12" fillId="3" borderId="10"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6" fillId="0" borderId="10"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12" xfId="0" applyFont="1" applyBorder="1" applyAlignment="1">
      <alignment horizontal="center" vertical="center" wrapText="1"/>
    </xf>
    <xf numFmtId="0" fontId="0" fillId="0" borderId="13" xfId="0" applyBorder="1" applyAlignment="1">
      <alignment vertical="center"/>
    </xf>
    <xf numFmtId="166" fontId="17" fillId="0" borderId="2" xfId="0" applyNumberFormat="1" applyFont="1" applyBorder="1"/>
    <xf numFmtId="166" fontId="17" fillId="0" borderId="14" xfId="0" applyNumberFormat="1" applyFont="1" applyBorder="1"/>
    <xf numFmtId="4" fontId="18" fillId="0" borderId="0" xfId="0" applyNumberFormat="1" applyFont="1" applyAlignment="1">
      <alignment vertical="center"/>
    </xf>
    <xf numFmtId="0" fontId="19" fillId="0" borderId="0" xfId="0" applyFont="1"/>
    <xf numFmtId="0" fontId="19" fillId="0" borderId="15" xfId="0" applyFont="1" applyBorder="1"/>
    <xf numFmtId="166" fontId="19" fillId="0" borderId="0" xfId="0" applyNumberFormat="1" applyFont="1"/>
    <xf numFmtId="166" fontId="19" fillId="0" borderId="16" xfId="0" applyNumberFormat="1" applyFont="1" applyBorder="1"/>
    <xf numFmtId="0" fontId="19" fillId="0" borderId="0" xfId="0" applyFont="1" applyAlignment="1">
      <alignment horizontal="left"/>
    </xf>
    <xf numFmtId="0" fontId="19" fillId="0" borderId="0" xfId="0" applyFont="1" applyAlignment="1">
      <alignment horizontal="center"/>
    </xf>
    <xf numFmtId="4" fontId="19" fillId="0" borderId="0" xfId="0" applyNumberFormat="1" applyFont="1" applyAlignment="1">
      <alignment vertical="center"/>
    </xf>
    <xf numFmtId="0" fontId="12" fillId="0" borderId="17" xfId="0" applyFont="1" applyBorder="1" applyAlignment="1">
      <alignment horizontal="center" vertical="center"/>
    </xf>
    <xf numFmtId="49" fontId="12" fillId="0" borderId="17" xfId="0" applyNumberFormat="1" applyFont="1" applyBorder="1" applyAlignment="1">
      <alignment horizontal="left" vertical="center" wrapText="1"/>
    </xf>
    <xf numFmtId="0" fontId="12" fillId="0" borderId="17" xfId="0" applyFont="1" applyBorder="1" applyAlignment="1">
      <alignment horizontal="left" vertical="center" wrapText="1"/>
    </xf>
    <xf numFmtId="0" fontId="12" fillId="0" borderId="17" xfId="0" applyFont="1" applyBorder="1" applyAlignment="1">
      <alignment horizontal="center" vertical="center" wrapText="1"/>
    </xf>
    <xf numFmtId="167" fontId="12" fillId="0" borderId="17" xfId="0" applyNumberFormat="1" applyFont="1" applyBorder="1" applyAlignment="1">
      <alignment vertical="center"/>
    </xf>
    <xf numFmtId="4" fontId="12" fillId="2" borderId="17" xfId="0" applyNumberFormat="1" applyFont="1" applyFill="1" applyBorder="1" applyAlignment="1" applyProtection="1">
      <alignment vertical="center"/>
      <protection locked="0"/>
    </xf>
    <xf numFmtId="4" fontId="12" fillId="0" borderId="17" xfId="0" applyNumberFormat="1" applyFont="1" applyBorder="1" applyAlignment="1">
      <alignment vertical="center"/>
    </xf>
    <xf numFmtId="0" fontId="16" fillId="2" borderId="15" xfId="0" applyFont="1" applyFill="1" applyBorder="1" applyAlignment="1" applyProtection="1">
      <alignment horizontal="left" vertical="center"/>
      <protection locked="0"/>
    </xf>
    <xf numFmtId="0" fontId="16" fillId="0" borderId="0" xfId="0" applyFont="1" applyAlignment="1">
      <alignment horizontal="center" vertical="center"/>
    </xf>
    <xf numFmtId="166" fontId="16" fillId="0" borderId="0" xfId="0" applyNumberFormat="1" applyFont="1" applyAlignment="1">
      <alignment vertical="center"/>
    </xf>
    <xf numFmtId="166" fontId="16" fillId="0" borderId="16" xfId="0" applyNumberFormat="1" applyFont="1" applyBorder="1" applyAlignment="1">
      <alignment vertical="center"/>
    </xf>
    <xf numFmtId="0" fontId="12" fillId="0" borderId="0" xfId="0" applyFont="1" applyAlignment="1">
      <alignment horizontal="left" vertical="center"/>
    </xf>
    <xf numFmtId="4" fontId="0" fillId="0" borderId="0" xfId="0" applyNumberFormat="1" applyAlignment="1">
      <alignment vertical="center"/>
    </xf>
    <xf numFmtId="0" fontId="20" fillId="0" borderId="0" xfId="0" applyFont="1" applyAlignment="1">
      <alignment vertical="center"/>
    </xf>
    <xf numFmtId="0" fontId="20" fillId="0" borderId="15" xfId="0" applyFont="1" applyBorder="1" applyAlignment="1">
      <alignment vertical="center"/>
    </xf>
    <xf numFmtId="0" fontId="20" fillId="0" borderId="16" xfId="0" applyFont="1" applyBorder="1" applyAlignment="1">
      <alignment vertical="center"/>
    </xf>
    <xf numFmtId="0" fontId="20" fillId="0" borderId="0" xfId="0" applyFont="1" applyAlignment="1">
      <alignment horizontal="left" vertical="center"/>
    </xf>
    <xf numFmtId="0" fontId="22" fillId="0" borderId="0" xfId="0" applyFont="1" applyAlignment="1">
      <alignment vertical="center"/>
    </xf>
    <xf numFmtId="0" fontId="22" fillId="0" borderId="15" xfId="0" applyFont="1" applyBorder="1" applyAlignment="1">
      <alignment vertical="center"/>
    </xf>
    <xf numFmtId="0" fontId="22" fillId="0" borderId="16" xfId="0" applyFont="1" applyBorder="1" applyAlignment="1">
      <alignment vertical="center"/>
    </xf>
    <xf numFmtId="0" fontId="22" fillId="0" borderId="0" xfId="0" applyFont="1" applyAlignment="1">
      <alignment horizontal="left" vertical="center"/>
    </xf>
    <xf numFmtId="0" fontId="23" fillId="0" borderId="0" xfId="0" applyFont="1" applyAlignment="1">
      <alignment vertical="center"/>
    </xf>
    <xf numFmtId="0" fontId="23" fillId="0" borderId="15" xfId="0" applyFont="1" applyBorder="1" applyAlignment="1">
      <alignment vertical="center"/>
    </xf>
    <xf numFmtId="0" fontId="23" fillId="0" borderId="16" xfId="0" applyFont="1" applyBorder="1" applyAlignment="1">
      <alignment vertical="center"/>
    </xf>
    <xf numFmtId="0" fontId="23" fillId="0" borderId="0" xfId="0" applyFont="1" applyAlignment="1">
      <alignment horizontal="left" vertical="center"/>
    </xf>
    <xf numFmtId="0" fontId="24" fillId="0" borderId="17" xfId="0" applyFont="1" applyBorder="1" applyAlignment="1">
      <alignment horizontal="center" vertical="center"/>
    </xf>
    <xf numFmtId="49" fontId="24" fillId="0" borderId="17" xfId="0" applyNumberFormat="1" applyFont="1" applyBorder="1" applyAlignment="1">
      <alignment horizontal="left" vertical="center" wrapText="1"/>
    </xf>
    <xf numFmtId="0" fontId="24" fillId="0" borderId="17" xfId="0" applyFont="1" applyBorder="1" applyAlignment="1">
      <alignment horizontal="left" vertical="center" wrapText="1"/>
    </xf>
    <xf numFmtId="0" fontId="24" fillId="0" borderId="17" xfId="0" applyFont="1" applyBorder="1" applyAlignment="1">
      <alignment horizontal="center" vertical="center" wrapText="1"/>
    </xf>
    <xf numFmtId="167" fontId="24" fillId="0" borderId="17" xfId="0" applyNumberFormat="1" applyFont="1" applyBorder="1" applyAlignment="1">
      <alignment vertical="center"/>
    </xf>
    <xf numFmtId="4" fontId="24" fillId="2" borderId="17" xfId="0" applyNumberFormat="1" applyFont="1" applyFill="1" applyBorder="1" applyAlignment="1" applyProtection="1">
      <alignment vertical="center"/>
      <protection locked="0"/>
    </xf>
    <xf numFmtId="4" fontId="24" fillId="0" borderId="17" xfId="0" applyNumberFormat="1" applyFont="1" applyBorder="1" applyAlignment="1">
      <alignment vertical="center"/>
    </xf>
    <xf numFmtId="0" fontId="24" fillId="2" borderId="15" xfId="0" applyFont="1" applyFill="1" applyBorder="1" applyAlignment="1" applyProtection="1">
      <alignment horizontal="left" vertical="center"/>
      <protection locked="0"/>
    </xf>
    <xf numFmtId="0" fontId="24" fillId="0" borderId="0" xfId="0" applyFont="1" applyAlignment="1">
      <alignment horizontal="center" vertical="center"/>
    </xf>
    <xf numFmtId="0" fontId="26" fillId="0" borderId="0" xfId="0" applyFont="1" applyAlignment="1">
      <alignment vertical="center"/>
    </xf>
    <xf numFmtId="0" fontId="26" fillId="0" borderId="15" xfId="0" applyFont="1" applyBorder="1" applyAlignment="1">
      <alignment vertical="center"/>
    </xf>
    <xf numFmtId="0" fontId="26" fillId="0" borderId="16" xfId="0" applyFont="1" applyBorder="1" applyAlignment="1">
      <alignment vertical="center"/>
    </xf>
    <xf numFmtId="0" fontId="26" fillId="0" borderId="0" xfId="0" applyFont="1" applyAlignment="1">
      <alignment horizontal="left" vertical="center"/>
    </xf>
    <xf numFmtId="0" fontId="0" fillId="0" borderId="15" xfId="0" applyBorder="1" applyAlignment="1">
      <alignment vertical="center"/>
    </xf>
    <xf numFmtId="0" fontId="0" fillId="0" borderId="16" xfId="0" applyBorder="1" applyAlignment="1">
      <alignment vertical="center"/>
    </xf>
    <xf numFmtId="0" fontId="0" fillId="2" borderId="17" xfId="0" applyFill="1" applyBorder="1" applyAlignment="1" applyProtection="1">
      <alignment horizontal="center" vertical="center"/>
      <protection locked="0"/>
    </xf>
    <xf numFmtId="49" fontId="0" fillId="2" borderId="17" xfId="0" applyNumberFormat="1" applyFill="1" applyBorder="1" applyAlignment="1" applyProtection="1">
      <alignment horizontal="left" vertical="center" wrapText="1"/>
      <protection locked="0"/>
    </xf>
    <xf numFmtId="0" fontId="0" fillId="2" borderId="17" xfId="0" applyFill="1" applyBorder="1" applyAlignment="1" applyProtection="1">
      <alignment horizontal="left" vertical="center" wrapText="1"/>
      <protection locked="0"/>
    </xf>
    <xf numFmtId="0" fontId="0" fillId="2" borderId="17" xfId="0" applyFill="1" applyBorder="1" applyAlignment="1" applyProtection="1">
      <alignment horizontal="center" vertical="center" wrapText="1"/>
      <protection locked="0"/>
    </xf>
    <xf numFmtId="167" fontId="0" fillId="2" borderId="17" xfId="0" applyNumberFormat="1" applyFill="1" applyBorder="1" applyAlignment="1" applyProtection="1">
      <alignment vertical="center"/>
      <protection locked="0"/>
    </xf>
    <xf numFmtId="4" fontId="0" fillId="2" borderId="17" xfId="0" applyNumberFormat="1" applyFill="1" applyBorder="1" applyAlignment="1" applyProtection="1">
      <alignment vertical="center"/>
      <protection locked="0"/>
    </xf>
    <xf numFmtId="4" fontId="0" fillId="0" borderId="17" xfId="0" applyNumberFormat="1" applyBorder="1" applyAlignment="1">
      <alignment vertical="center"/>
    </xf>
    <xf numFmtId="0" fontId="9" fillId="2" borderId="17" xfId="0" applyFont="1" applyFill="1" applyBorder="1" applyAlignment="1" applyProtection="1">
      <alignment horizontal="left" vertical="center"/>
      <protection locked="0"/>
    </xf>
    <xf numFmtId="0" fontId="9" fillId="2" borderId="17" xfId="0" applyFont="1" applyFill="1" applyBorder="1" applyAlignment="1" applyProtection="1">
      <alignment horizontal="center" vertical="center"/>
      <protection locked="0"/>
    </xf>
    <xf numFmtId="0" fontId="0" fillId="0" borderId="9" xfId="0" applyBorder="1" applyAlignment="1">
      <alignment vertical="center"/>
    </xf>
    <xf numFmtId="0" fontId="0" fillId="0" borderId="18" xfId="0" applyBorder="1" applyAlignment="1">
      <alignment vertical="center"/>
    </xf>
    <xf numFmtId="4" fontId="12" fillId="0" borderId="17" xfId="0" applyNumberFormat="1" applyFont="1" applyBorder="1" applyAlignment="1" applyProtection="1">
      <alignment vertical="center"/>
      <protection locked="0"/>
    </xf>
    <xf numFmtId="0" fontId="27" fillId="0" borderId="17" xfId="0" applyFont="1" applyBorder="1" applyAlignment="1">
      <alignment horizontal="center" vertical="center"/>
    </xf>
    <xf numFmtId="0" fontId="29" fillId="0" borderId="0" xfId="0" applyFont="1" applyAlignment="1">
      <alignment horizontal="left" vertical="center"/>
    </xf>
    <xf numFmtId="0" fontId="0" fillId="0" borderId="1" xfId="0" applyBorder="1"/>
    <xf numFmtId="0" fontId="30" fillId="0" borderId="0" xfId="0" applyFont="1" applyAlignment="1">
      <alignment horizontal="left" vertical="center"/>
    </xf>
    <xf numFmtId="0" fontId="31" fillId="0" borderId="0" xfId="0" applyFont="1" applyAlignment="1">
      <alignment horizontal="left" vertical="center"/>
    </xf>
    <xf numFmtId="0" fontId="7" fillId="0" borderId="7" xfId="0" applyFont="1" applyBorder="1" applyAlignment="1">
      <alignment horizontal="left" vertical="center"/>
    </xf>
    <xf numFmtId="0" fontId="4" fillId="0" borderId="0" xfId="0" applyFont="1" applyAlignment="1">
      <alignment vertical="center"/>
    </xf>
    <xf numFmtId="0" fontId="0" fillId="4" borderId="0" xfId="0" applyFill="1" applyAlignment="1">
      <alignment vertical="center"/>
    </xf>
    <xf numFmtId="0" fontId="10" fillId="4" borderId="3" xfId="0" applyFont="1" applyFill="1" applyBorder="1" applyAlignment="1">
      <alignment horizontal="left" vertical="center"/>
    </xf>
    <xf numFmtId="0" fontId="10" fillId="4" borderId="4" xfId="0" applyFont="1" applyFill="1" applyBorder="1" applyAlignment="1">
      <alignment horizontal="center" vertical="center"/>
    </xf>
    <xf numFmtId="0" fontId="6" fillId="0" borderId="0" xfId="0" applyFont="1" applyAlignment="1">
      <alignment vertical="center"/>
    </xf>
    <xf numFmtId="0" fontId="5" fillId="0" borderId="0" xfId="0" applyFont="1" applyAlignment="1">
      <alignment vertical="center"/>
    </xf>
    <xf numFmtId="0" fontId="12" fillId="3" borderId="0" xfId="0" applyFont="1" applyFill="1" applyAlignment="1">
      <alignment horizontal="center" vertical="center"/>
    </xf>
    <xf numFmtId="0" fontId="0" fillId="0" borderId="14" xfId="0" applyBorder="1" applyAlignment="1">
      <alignment vertical="center"/>
    </xf>
    <xf numFmtId="0" fontId="10" fillId="0" borderId="0" xfId="0" applyFont="1" applyAlignment="1">
      <alignment vertical="center"/>
    </xf>
    <xf numFmtId="0" fontId="10" fillId="0" borderId="0" xfId="0" applyFont="1" applyAlignment="1">
      <alignment horizontal="center" vertical="center"/>
    </xf>
    <xf numFmtId="4" fontId="34" fillId="0" borderId="0" xfId="0" applyNumberFormat="1" applyFont="1" applyAlignment="1">
      <alignment vertical="center"/>
    </xf>
    <xf numFmtId="166" fontId="34" fillId="0" borderId="0" xfId="0" applyNumberFormat="1" applyFont="1" applyAlignment="1">
      <alignment vertical="center"/>
    </xf>
    <xf numFmtId="4" fontId="34" fillId="0" borderId="16" xfId="0" applyNumberFormat="1" applyFont="1" applyBorder="1" applyAlignment="1">
      <alignment vertical="center"/>
    </xf>
    <xf numFmtId="0" fontId="10" fillId="0" borderId="0" xfId="0" applyFont="1" applyAlignment="1">
      <alignment horizontal="left" vertical="center"/>
    </xf>
    <xf numFmtId="0" fontId="35" fillId="0" borderId="0" xfId="0" applyFont="1" applyAlignment="1">
      <alignment horizontal="left" vertical="center"/>
    </xf>
    <xf numFmtId="0" fontId="36" fillId="0" borderId="0" xfId="0" applyFont="1" applyAlignment="1">
      <alignment vertical="center"/>
    </xf>
    <xf numFmtId="0" fontId="5" fillId="0" borderId="0" xfId="0" applyFont="1" applyAlignment="1">
      <alignment horizontal="center" vertical="center"/>
    </xf>
    <xf numFmtId="4" fontId="39" fillId="0" borderId="0" xfId="0" applyNumberFormat="1" applyFont="1" applyAlignment="1">
      <alignment vertical="center"/>
    </xf>
    <xf numFmtId="166" fontId="39" fillId="0" borderId="0" xfId="0" applyNumberFormat="1" applyFont="1" applyAlignment="1">
      <alignment vertical="center"/>
    </xf>
    <xf numFmtId="4" fontId="39" fillId="0" borderId="16" xfId="0" applyNumberFormat="1" applyFont="1" applyBorder="1" applyAlignment="1">
      <alignment vertical="center"/>
    </xf>
    <xf numFmtId="0" fontId="36" fillId="0" borderId="0" xfId="0" applyFont="1" applyAlignment="1">
      <alignment horizontal="left" vertical="center"/>
    </xf>
    <xf numFmtId="0" fontId="41" fillId="0" borderId="0" xfId="1" applyFont="1" applyAlignment="1">
      <alignment horizontal="center" vertical="center"/>
    </xf>
    <xf numFmtId="0" fontId="6" fillId="0" borderId="0" xfId="0" applyFont="1" applyAlignment="1">
      <alignment horizontal="center" vertical="center"/>
    </xf>
    <xf numFmtId="4" fontId="4" fillId="0" borderId="0" xfId="0" applyNumberFormat="1" applyFont="1" applyAlignment="1">
      <alignment vertical="center"/>
    </xf>
    <xf numFmtId="166" fontId="4" fillId="0" borderId="0" xfId="0" applyNumberFormat="1" applyFont="1" applyAlignment="1">
      <alignment vertical="center"/>
    </xf>
    <xf numFmtId="4" fontId="4" fillId="0" borderId="16" xfId="0" applyNumberFormat="1" applyFont="1" applyBorder="1" applyAlignment="1">
      <alignment vertical="center"/>
    </xf>
    <xf numFmtId="4" fontId="39" fillId="0" borderId="9" xfId="0" applyNumberFormat="1" applyFont="1" applyBorder="1" applyAlignment="1">
      <alignment vertical="center"/>
    </xf>
    <xf numFmtId="166" fontId="39" fillId="0" borderId="9" xfId="0" applyNumberFormat="1" applyFont="1" applyBorder="1" applyAlignment="1">
      <alignment vertical="center"/>
    </xf>
    <xf numFmtId="4" fontId="39" fillId="0" borderId="18" xfId="0" applyNumberFormat="1" applyFont="1" applyBorder="1" applyAlignment="1">
      <alignment vertical="center"/>
    </xf>
    <xf numFmtId="0" fontId="0" fillId="4" borderId="4" xfId="0" applyFill="1" applyBorder="1" applyAlignment="1">
      <alignment vertical="center"/>
    </xf>
    <xf numFmtId="0" fontId="2" fillId="0" borderId="0" xfId="0" applyFont="1" applyAlignment="1">
      <alignment horizontal="left" vertical="center"/>
    </xf>
    <xf numFmtId="0" fontId="4" fillId="0" borderId="0" xfId="0" applyFont="1" applyAlignment="1">
      <alignment horizontal="left" vertical="center"/>
    </xf>
    <xf numFmtId="0" fontId="5" fillId="0" borderId="0" xfId="0" applyFont="1" applyAlignment="1">
      <alignment horizontal="left" vertical="center"/>
    </xf>
    <xf numFmtId="0" fontId="7" fillId="0" borderId="0" xfId="0" applyFont="1" applyAlignment="1">
      <alignment vertical="center"/>
    </xf>
    <xf numFmtId="0" fontId="8" fillId="0" borderId="0" xfId="0" applyFont="1" applyAlignment="1">
      <alignment horizontal="left" vertical="center"/>
    </xf>
    <xf numFmtId="0" fontId="8" fillId="0" borderId="0" xfId="0" applyFont="1" applyAlignment="1">
      <alignment vertical="center"/>
    </xf>
    <xf numFmtId="0" fontId="37" fillId="0" borderId="0" xfId="0" applyFont="1" applyAlignment="1">
      <alignment vertical="center"/>
    </xf>
    <xf numFmtId="0" fontId="38" fillId="0" borderId="0" xfId="0" applyFont="1" applyAlignment="1">
      <alignment vertical="center"/>
    </xf>
    <xf numFmtId="164" fontId="6" fillId="0" borderId="0" xfId="0" applyNumberFormat="1" applyFont="1" applyAlignment="1">
      <alignment horizontal="left" vertical="center"/>
    </xf>
    <xf numFmtId="0" fontId="7" fillId="0" borderId="0" xfId="0" applyFont="1" applyAlignment="1">
      <alignment horizontal="left" vertical="center"/>
    </xf>
    <xf numFmtId="4" fontId="8" fillId="0" borderId="0" xfId="0" applyNumberFormat="1" applyFont="1" applyAlignment="1">
      <alignment vertical="center"/>
    </xf>
    <xf numFmtId="165" fontId="4" fillId="0" borderId="0" xfId="0" applyNumberFormat="1" applyFont="1" applyAlignment="1">
      <alignment horizontal="right" vertical="center"/>
    </xf>
    <xf numFmtId="0" fontId="0" fillId="3" borderId="0" xfId="0" applyFill="1" applyAlignment="1">
      <alignment vertical="center"/>
    </xf>
    <xf numFmtId="0" fontId="12" fillId="3" borderId="0" xfId="0" applyFont="1" applyFill="1" applyAlignment="1">
      <alignment horizontal="left" vertical="center"/>
    </xf>
    <xf numFmtId="0" fontId="12" fillId="3" borderId="0" xfId="0" applyFont="1" applyFill="1" applyAlignment="1">
      <alignment horizontal="right" vertical="center"/>
    </xf>
    <xf numFmtId="0" fontId="13" fillId="0" borderId="0" xfId="0" applyFont="1" applyAlignment="1">
      <alignment horizontal="left" vertical="center"/>
    </xf>
    <xf numFmtId="0" fontId="14" fillId="0" borderId="0" xfId="0" applyFont="1" applyAlignment="1">
      <alignment horizontal="left" vertical="center"/>
    </xf>
    <xf numFmtId="4" fontId="14" fillId="0" borderId="0" xfId="0" applyNumberFormat="1" applyFont="1"/>
    <xf numFmtId="4" fontId="8" fillId="0" borderId="0" xfId="0" applyNumberFormat="1" applyFont="1"/>
    <xf numFmtId="0" fontId="14" fillId="0" borderId="0" xfId="0" applyFont="1" applyAlignment="1">
      <alignment horizontal="left"/>
    </xf>
    <xf numFmtId="0" fontId="19" fillId="0" borderId="0" xfId="0" applyFont="1" applyProtection="1">
      <protection locked="0"/>
    </xf>
    <xf numFmtId="0" fontId="15" fillId="0" borderId="0" xfId="0" applyFont="1" applyAlignment="1">
      <alignment horizontal="left"/>
    </xf>
    <xf numFmtId="4" fontId="15" fillId="0" borderId="0" xfId="0" applyNumberFormat="1" applyFont="1"/>
    <xf numFmtId="0" fontId="12" fillId="0" borderId="10" xfId="0" applyFont="1" applyBorder="1" applyAlignment="1">
      <alignment horizontal="left" vertical="center" wrapText="1"/>
    </xf>
    <xf numFmtId="0" fontId="21" fillId="0" borderId="0" xfId="0" applyFont="1" applyAlignment="1">
      <alignment horizontal="left" vertical="center"/>
    </xf>
    <xf numFmtId="0" fontId="20" fillId="0" borderId="0" xfId="0" applyFont="1" applyAlignment="1">
      <alignment horizontal="left" vertical="center" wrapText="1"/>
    </xf>
    <xf numFmtId="0" fontId="20" fillId="0" borderId="0" xfId="0" applyFont="1" applyAlignment="1" applyProtection="1">
      <alignment vertical="center"/>
      <protection locked="0"/>
    </xf>
    <xf numFmtId="0" fontId="22" fillId="0" borderId="0" xfId="0" applyFont="1" applyAlignment="1">
      <alignment horizontal="left" vertical="center" wrapText="1"/>
    </xf>
    <xf numFmtId="167" fontId="22" fillId="0" borderId="0" xfId="0" applyNumberFormat="1" applyFont="1" applyAlignment="1">
      <alignment vertical="center"/>
    </xf>
    <xf numFmtId="0" fontId="22" fillId="0" borderId="0" xfId="0" applyFont="1" applyAlignment="1" applyProtection="1">
      <alignment vertical="center"/>
      <protection locked="0"/>
    </xf>
    <xf numFmtId="0" fontId="23" fillId="0" borderId="0" xfId="0" applyFont="1" applyAlignment="1">
      <alignment horizontal="left" vertical="center" wrapText="1"/>
    </xf>
    <xf numFmtId="167" fontId="23" fillId="0" borderId="0" xfId="0" applyNumberFormat="1" applyFont="1" applyAlignment="1">
      <alignment vertical="center"/>
    </xf>
    <xf numFmtId="0" fontId="23" fillId="0" borderId="0" xfId="0" applyFont="1" applyAlignment="1" applyProtection="1">
      <alignment vertical="center"/>
      <protection locked="0"/>
    </xf>
    <xf numFmtId="0" fontId="0" fillId="0" borderId="10" xfId="0" applyBorder="1" applyAlignment="1">
      <alignment vertical="center"/>
    </xf>
    <xf numFmtId="0" fontId="25" fillId="0" borderId="0" xfId="0" applyFont="1" applyAlignment="1">
      <alignment vertical="center"/>
    </xf>
    <xf numFmtId="167" fontId="22" fillId="0" borderId="0" xfId="0" applyNumberFormat="1" applyFont="1" applyAlignment="1">
      <alignment horizontal="left" vertical="center" wrapText="1"/>
    </xf>
    <xf numFmtId="0" fontId="24" fillId="0" borderId="10" xfId="0" applyFont="1" applyBorder="1" applyAlignment="1">
      <alignment horizontal="left" vertical="center" wrapText="1"/>
    </xf>
    <xf numFmtId="0" fontId="26" fillId="0" borderId="0" xfId="0" applyFont="1" applyAlignment="1">
      <alignment horizontal="left" vertical="center" wrapText="1"/>
    </xf>
    <xf numFmtId="167" fontId="26" fillId="0" borderId="0" xfId="0" applyNumberFormat="1" applyFont="1" applyAlignment="1">
      <alignment vertical="center"/>
    </xf>
    <xf numFmtId="0" fontId="26" fillId="0" borderId="0" xfId="0" applyFont="1" applyAlignment="1" applyProtection="1">
      <alignment vertical="center"/>
      <protection locked="0"/>
    </xf>
    <xf numFmtId="0" fontId="28" fillId="0" borderId="0" xfId="0" applyFont="1"/>
    <xf numFmtId="0" fontId="22" fillId="0" borderId="0" xfId="0" quotePrefix="1" applyFont="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horizontal="center" vertical="center"/>
    </xf>
    <xf numFmtId="49" fontId="12" fillId="0" borderId="0" xfId="0" applyNumberFormat="1" applyFont="1" applyAlignment="1">
      <alignment horizontal="left" vertical="center" wrapText="1"/>
    </xf>
    <xf numFmtId="0" fontId="12" fillId="0" borderId="0" xfId="0" applyFont="1" applyAlignment="1">
      <alignment horizontal="center" vertical="center" wrapText="1"/>
    </xf>
    <xf numFmtId="167" fontId="12" fillId="0" borderId="0" xfId="0" applyNumberFormat="1" applyFont="1" applyAlignment="1">
      <alignment vertical="center"/>
    </xf>
    <xf numFmtId="4" fontId="12" fillId="0" borderId="0" xfId="0" applyNumberFormat="1" applyFont="1" applyAlignment="1">
      <alignment vertical="center"/>
    </xf>
    <xf numFmtId="4" fontId="12" fillId="5" borderId="17" xfId="0" applyNumberFormat="1" applyFont="1" applyFill="1" applyBorder="1" applyAlignment="1">
      <alignment vertical="center"/>
    </xf>
    <xf numFmtId="0" fontId="0" fillId="0" borderId="19" xfId="0" applyBorder="1" applyAlignment="1">
      <alignment vertical="center"/>
    </xf>
    <xf numFmtId="4" fontId="12" fillId="5" borderId="17" xfId="0" applyNumberFormat="1" applyFont="1" applyFill="1" applyBorder="1" applyAlignment="1" applyProtection="1">
      <alignment vertical="center"/>
      <protection locked="0"/>
    </xf>
    <xf numFmtId="4" fontId="24" fillId="0" borderId="17" xfId="0" applyNumberFormat="1" applyFont="1" applyBorder="1" applyAlignment="1" applyProtection="1">
      <alignment vertical="center"/>
      <protection locked="0"/>
    </xf>
    <xf numFmtId="4" fontId="24" fillId="5" borderId="17" xfId="0" applyNumberFormat="1" applyFont="1" applyFill="1" applyBorder="1" applyAlignment="1" applyProtection="1">
      <alignment vertical="center"/>
      <protection locked="0"/>
    </xf>
    <xf numFmtId="49" fontId="6" fillId="2" borderId="0" xfId="0" applyNumberFormat="1" applyFont="1" applyFill="1" applyAlignment="1" applyProtection="1">
      <alignment horizontal="left" vertical="center"/>
      <protection locked="0"/>
    </xf>
    <xf numFmtId="0" fontId="6" fillId="0" borderId="0" xfId="0" applyFont="1" applyAlignment="1">
      <alignment horizontal="left" vertical="center" wrapText="1"/>
    </xf>
    <xf numFmtId="0" fontId="6" fillId="2" borderId="0" xfId="0" applyFont="1" applyFill="1" applyAlignment="1" applyProtection="1">
      <alignment horizontal="left" vertical="center"/>
      <protection locked="0"/>
    </xf>
    <xf numFmtId="0" fontId="44" fillId="0" borderId="0" xfId="0" applyFont="1"/>
    <xf numFmtId="0" fontId="44" fillId="0" borderId="0" xfId="0" applyFont="1" applyAlignment="1">
      <alignment horizontal="left" vertical="center"/>
    </xf>
    <xf numFmtId="0" fontId="44" fillId="0" borderId="0" xfId="0" applyFont="1" applyAlignment="1">
      <alignment vertical="center"/>
    </xf>
    <xf numFmtId="0" fontId="6" fillId="0" borderId="0" xfId="0" applyFont="1" applyAlignment="1">
      <alignment horizontal="right" vertical="center"/>
    </xf>
    <xf numFmtId="0" fontId="28" fillId="0" borderId="0" xfId="0" applyFont="1" applyAlignment="1">
      <alignment horizontal="left" vertical="center"/>
    </xf>
    <xf numFmtId="4" fontId="6" fillId="0" borderId="0" xfId="0" applyNumberFormat="1" applyFont="1" applyAlignment="1">
      <alignment vertical="center"/>
    </xf>
    <xf numFmtId="165" fontId="6" fillId="0" borderId="0" xfId="0" applyNumberFormat="1" applyFont="1" applyAlignment="1">
      <alignment horizontal="right" vertical="center"/>
    </xf>
    <xf numFmtId="0" fontId="6" fillId="0" borderId="7" xfId="0" applyFont="1" applyBorder="1" applyAlignment="1">
      <alignment horizontal="left" vertical="center"/>
    </xf>
    <xf numFmtId="0" fontId="44" fillId="0" borderId="7" xfId="0" applyFont="1" applyBorder="1" applyAlignment="1">
      <alignment vertical="center"/>
    </xf>
    <xf numFmtId="0" fontId="6" fillId="0" borderId="7" xfId="0" applyFont="1" applyBorder="1" applyAlignment="1">
      <alignment horizontal="center" vertical="center"/>
    </xf>
    <xf numFmtId="0" fontId="6" fillId="0" borderId="7" xfId="0" applyFont="1" applyBorder="1" applyAlignment="1">
      <alignment horizontal="right" vertical="center"/>
    </xf>
    <xf numFmtId="0" fontId="12" fillId="2" borderId="15" xfId="0" applyFont="1" applyFill="1" applyBorder="1" applyAlignment="1" applyProtection="1">
      <alignment horizontal="left" vertical="center"/>
      <protection locked="0"/>
    </xf>
    <xf numFmtId="166" fontId="12" fillId="0" borderId="0" xfId="0" applyNumberFormat="1" applyFont="1" applyAlignment="1">
      <alignment vertical="center"/>
    </xf>
    <xf numFmtId="166" fontId="12" fillId="0" borderId="16" xfId="0" applyNumberFormat="1" applyFont="1" applyBorder="1" applyAlignment="1">
      <alignment vertical="center"/>
    </xf>
    <xf numFmtId="4" fontId="44" fillId="0" borderId="0" xfId="0" applyNumberFormat="1" applyFont="1" applyAlignment="1">
      <alignment vertical="center"/>
    </xf>
    <xf numFmtId="0" fontId="45" fillId="0" borderId="0" xfId="0" applyFont="1" applyAlignment="1">
      <alignment horizontal="left" vertical="center"/>
    </xf>
    <xf numFmtId="0" fontId="46" fillId="0" borderId="0" xfId="0" applyFont="1" applyAlignment="1">
      <alignment vertical="center" wrapText="1"/>
    </xf>
    <xf numFmtId="0" fontId="44" fillId="0" borderId="0" xfId="0" applyFont="1" applyAlignment="1" applyProtection="1">
      <alignment vertical="center"/>
      <protection locked="0"/>
    </xf>
    <xf numFmtId="0" fontId="44" fillId="0" borderId="15" xfId="0" applyFont="1" applyBorder="1" applyAlignment="1">
      <alignment vertical="center"/>
    </xf>
    <xf numFmtId="0" fontId="44" fillId="0" borderId="16" xfId="0" applyFont="1" applyBorder="1" applyAlignment="1">
      <alignment vertical="center"/>
    </xf>
    <xf numFmtId="0" fontId="28" fillId="0" borderId="0" xfId="0" applyFont="1" applyAlignment="1">
      <alignment horizontal="left"/>
    </xf>
    <xf numFmtId="0" fontId="35" fillId="0" borderId="0" xfId="0" applyFont="1" applyAlignment="1">
      <alignment horizontal="left"/>
    </xf>
    <xf numFmtId="0" fontId="28" fillId="0" borderId="0" xfId="0" applyFont="1" applyProtection="1">
      <protection locked="0"/>
    </xf>
    <xf numFmtId="4" fontId="35" fillId="0" borderId="0" xfId="0" applyNumberFormat="1" applyFont="1"/>
    <xf numFmtId="0" fontId="28" fillId="0" borderId="15" xfId="0" applyFont="1" applyBorder="1"/>
    <xf numFmtId="166" fontId="28" fillId="0" borderId="0" xfId="0" applyNumberFormat="1" applyFont="1"/>
    <xf numFmtId="166" fontId="28" fillId="0" borderId="16" xfId="0" applyNumberFormat="1" applyFont="1" applyBorder="1"/>
    <xf numFmtId="0" fontId="28" fillId="0" borderId="0" xfId="0" applyFont="1" applyAlignment="1">
      <alignment horizontal="center"/>
    </xf>
    <xf numFmtId="4" fontId="28" fillId="0" borderId="0" xfId="0" applyNumberFormat="1" applyFont="1" applyAlignment="1">
      <alignment vertical="center"/>
    </xf>
    <xf numFmtId="0" fontId="44" fillId="2" borderId="17" xfId="0" applyFont="1" applyFill="1" applyBorder="1" applyAlignment="1" applyProtection="1">
      <alignment horizontal="center" vertical="center"/>
      <protection locked="0"/>
    </xf>
    <xf numFmtId="49" fontId="44" fillId="2" borderId="17" xfId="0" applyNumberFormat="1" applyFont="1" applyFill="1" applyBorder="1" applyAlignment="1" applyProtection="1">
      <alignment horizontal="left" vertical="center" wrapText="1"/>
      <protection locked="0"/>
    </xf>
    <xf numFmtId="0" fontId="44" fillId="2" borderId="17" xfId="0" applyFont="1" applyFill="1" applyBorder="1" applyAlignment="1" applyProtection="1">
      <alignment horizontal="left" vertical="center" wrapText="1"/>
      <protection locked="0"/>
    </xf>
    <xf numFmtId="0" fontId="44" fillId="2" borderId="17" xfId="0" applyFont="1" applyFill="1" applyBorder="1" applyAlignment="1" applyProtection="1">
      <alignment horizontal="center" vertical="center" wrapText="1"/>
      <protection locked="0"/>
    </xf>
    <xf numFmtId="167" fontId="44" fillId="2" borderId="17" xfId="0" applyNumberFormat="1" applyFont="1" applyFill="1" applyBorder="1" applyAlignment="1" applyProtection="1">
      <alignment vertical="center"/>
      <protection locked="0"/>
    </xf>
    <xf numFmtId="4" fontId="44" fillId="2" borderId="17" xfId="0" applyNumberFormat="1" applyFont="1" applyFill="1" applyBorder="1" applyAlignment="1" applyProtection="1">
      <alignment vertical="center"/>
      <protection locked="0"/>
    </xf>
    <xf numFmtId="4" fontId="44" fillId="0" borderId="17" xfId="0" applyNumberFormat="1" applyFont="1" applyBorder="1" applyAlignment="1">
      <alignment vertical="center"/>
    </xf>
    <xf numFmtId="0" fontId="44" fillId="0" borderId="10" xfId="0" applyFont="1" applyBorder="1" applyAlignment="1">
      <alignment vertical="center"/>
    </xf>
    <xf numFmtId="0" fontId="28" fillId="2" borderId="17" xfId="0" applyFont="1" applyFill="1" applyBorder="1" applyAlignment="1" applyProtection="1">
      <alignment horizontal="left" vertical="center"/>
      <protection locked="0"/>
    </xf>
    <xf numFmtId="0" fontId="28" fillId="2" borderId="17" xfId="0" applyFont="1" applyFill="1" applyBorder="1" applyAlignment="1" applyProtection="1">
      <alignment horizontal="center" vertical="center"/>
      <protection locked="0"/>
    </xf>
    <xf numFmtId="0" fontId="44" fillId="0" borderId="9" xfId="0" applyFont="1" applyBorder="1" applyAlignment="1">
      <alignment vertical="center"/>
    </xf>
    <xf numFmtId="0" fontId="44" fillId="0" borderId="18" xfId="0" applyFont="1" applyBorder="1" applyAlignment="1">
      <alignment vertical="center"/>
    </xf>
    <xf numFmtId="0" fontId="6" fillId="0" borderId="0" xfId="0" applyFont="1" applyAlignment="1">
      <alignment horizontal="left" vertical="top"/>
    </xf>
    <xf numFmtId="0" fontId="44" fillId="0" borderId="6" xfId="0" applyFont="1" applyBorder="1"/>
    <xf numFmtId="0" fontId="44" fillId="0" borderId="2" xfId="0" applyFont="1" applyBorder="1" applyAlignment="1">
      <alignment vertical="center"/>
    </xf>
    <xf numFmtId="0" fontId="44" fillId="0" borderId="14" xfId="0" applyFont="1" applyBorder="1" applyAlignment="1">
      <alignment vertical="center"/>
    </xf>
    <xf numFmtId="0" fontId="44" fillId="0" borderId="0" xfId="0" applyFont="1" applyAlignment="1">
      <alignment vertical="center" wrapText="1"/>
    </xf>
    <xf numFmtId="0" fontId="7" fillId="0" borderId="6" xfId="0" applyFont="1" applyBorder="1" applyAlignment="1">
      <alignment horizontal="left" vertical="center"/>
    </xf>
    <xf numFmtId="0" fontId="44" fillId="0" borderId="6" xfId="0" applyFont="1" applyBorder="1" applyAlignment="1">
      <alignment vertical="center"/>
    </xf>
    <xf numFmtId="0" fontId="47" fillId="0" borderId="0" xfId="0" applyFont="1" applyAlignment="1">
      <alignment horizontal="left" vertical="center"/>
    </xf>
    <xf numFmtId="0" fontId="37" fillId="0" borderId="0" xfId="0" applyFont="1" applyAlignment="1">
      <alignment horizontal="left" vertical="center" wrapText="1"/>
    </xf>
    <xf numFmtId="4" fontId="38" fillId="0" borderId="0" xfId="0" applyNumberFormat="1" applyFont="1" applyAlignment="1">
      <alignment vertical="center"/>
    </xf>
    <xf numFmtId="0" fontId="38" fillId="0" borderId="0" xfId="0" applyFont="1" applyAlignment="1">
      <alignment vertical="center"/>
    </xf>
    <xf numFmtId="0" fontId="42" fillId="0" borderId="0" xfId="0" applyFont="1" applyAlignment="1">
      <alignment horizontal="left" vertical="center" wrapText="1"/>
    </xf>
    <xf numFmtId="4" fontId="15" fillId="0" borderId="0" xfId="0" applyNumberFormat="1" applyFont="1" applyAlignment="1">
      <alignment vertical="center"/>
    </xf>
    <xf numFmtId="0" fontId="15" fillId="0" borderId="0" xfId="0" applyFont="1" applyAlignment="1">
      <alignment vertical="center"/>
    </xf>
    <xf numFmtId="4" fontId="8" fillId="0" borderId="0" xfId="0" applyNumberFormat="1" applyFont="1" applyAlignment="1">
      <alignment horizontal="right" vertical="center"/>
    </xf>
    <xf numFmtId="4" fontId="8" fillId="0" borderId="0" xfId="0" applyNumberFormat="1" applyFont="1" applyAlignment="1">
      <alignment vertical="center"/>
    </xf>
    <xf numFmtId="4" fontId="38" fillId="0" borderId="0" xfId="0" applyNumberFormat="1" applyFont="1" applyAlignment="1">
      <alignment horizontal="right" vertical="center"/>
    </xf>
    <xf numFmtId="164" fontId="6" fillId="0" borderId="0" xfId="0" applyNumberFormat="1" applyFont="1" applyAlignment="1">
      <alignment horizontal="left" vertical="center"/>
    </xf>
    <xf numFmtId="0" fontId="6" fillId="0" borderId="0" xfId="0" applyFont="1" applyAlignment="1">
      <alignment vertical="center" wrapText="1"/>
    </xf>
    <xf numFmtId="0" fontId="6" fillId="0" borderId="0" xfId="0" applyFont="1" applyAlignment="1">
      <alignment vertical="center"/>
    </xf>
    <xf numFmtId="0" fontId="34" fillId="0" borderId="2" xfId="0" applyFont="1" applyBorder="1" applyAlignment="1">
      <alignment horizontal="center" vertical="center"/>
    </xf>
    <xf numFmtId="0" fontId="34" fillId="0" borderId="2" xfId="0" applyFont="1" applyBorder="1" applyAlignment="1">
      <alignment horizontal="left" vertical="center"/>
    </xf>
    <xf numFmtId="0" fontId="9" fillId="0" borderId="0" xfId="0" applyFont="1" applyAlignment="1">
      <alignment horizontal="left" vertical="center"/>
    </xf>
    <xf numFmtId="0" fontId="12" fillId="3" borderId="3" xfId="0" applyFont="1" applyFill="1" applyBorder="1" applyAlignment="1">
      <alignment horizontal="center" vertical="center"/>
    </xf>
    <xf numFmtId="0" fontId="12" fillId="3" borderId="4" xfId="0" applyFont="1" applyFill="1" applyBorder="1" applyAlignment="1">
      <alignment horizontal="left" vertical="center"/>
    </xf>
    <xf numFmtId="0" fontId="12" fillId="3" borderId="4" xfId="0" applyFont="1" applyFill="1" applyBorder="1" applyAlignment="1">
      <alignment horizontal="center" vertical="center"/>
    </xf>
    <xf numFmtId="0" fontId="12" fillId="3" borderId="4" xfId="0" applyFont="1" applyFill="1" applyBorder="1" applyAlignment="1">
      <alignment horizontal="right" vertical="center"/>
    </xf>
    <xf numFmtId="0" fontId="12" fillId="3" borderId="5" xfId="0" applyFont="1" applyFill="1" applyBorder="1" applyAlignment="1">
      <alignment horizontal="left" vertical="center"/>
    </xf>
    <xf numFmtId="0" fontId="5" fillId="0" borderId="0" xfId="0" applyFont="1" applyAlignment="1">
      <alignment horizontal="left" vertical="center" wrapText="1"/>
    </xf>
    <xf numFmtId="0" fontId="5" fillId="0" borderId="0" xfId="0" applyFont="1" applyAlignment="1">
      <alignment vertical="center"/>
    </xf>
    <xf numFmtId="165" fontId="4" fillId="0" borderId="0" xfId="0" applyNumberFormat="1" applyFont="1" applyAlignment="1">
      <alignment horizontal="left" vertical="center"/>
    </xf>
    <xf numFmtId="0" fontId="4" fillId="0" borderId="0" xfId="0" applyFont="1" applyAlignment="1">
      <alignment vertical="center"/>
    </xf>
    <xf numFmtId="4" fontId="33" fillId="0" borderId="0" xfId="0" applyNumberFormat="1" applyFont="1" applyAlignment="1">
      <alignment vertical="center"/>
    </xf>
    <xf numFmtId="0" fontId="10" fillId="4" borderId="4" xfId="0" applyFont="1" applyFill="1" applyBorder="1" applyAlignment="1">
      <alignment horizontal="left" vertical="center"/>
    </xf>
    <xf numFmtId="0" fontId="0" fillId="4" borderId="4" xfId="0" applyFill="1" applyBorder="1" applyAlignment="1">
      <alignment vertical="center"/>
    </xf>
    <xf numFmtId="4" fontId="10" fillId="4" borderId="4" xfId="0" applyNumberFormat="1" applyFont="1" applyFill="1" applyBorder="1" applyAlignment="1">
      <alignment vertical="center"/>
    </xf>
    <xf numFmtId="0" fontId="0" fillId="4" borderId="5" xfId="0" applyFill="1" applyBorder="1" applyAlignment="1">
      <alignment vertical="center"/>
    </xf>
    <xf numFmtId="0" fontId="0" fillId="0" borderId="0" xfId="0"/>
    <xf numFmtId="0" fontId="6" fillId="0" borderId="0" xfId="0" applyFont="1" applyAlignment="1">
      <alignment horizontal="left" vertical="center"/>
    </xf>
    <xf numFmtId="0" fontId="44" fillId="0" borderId="0" xfId="0" applyFont="1"/>
    <xf numFmtId="0" fontId="32" fillId="0" borderId="0" xfId="0" applyFont="1" applyAlignment="1">
      <alignment horizontal="left" vertical="top" wrapText="1"/>
    </xf>
    <xf numFmtId="0" fontId="32" fillId="0" borderId="0" xfId="0" applyFont="1" applyAlignment="1">
      <alignment horizontal="left" vertical="center"/>
    </xf>
    <xf numFmtId="0" fontId="33" fillId="0" borderId="0" xfId="0" applyFont="1" applyAlignment="1">
      <alignment horizontal="left" vertical="center"/>
    </xf>
    <xf numFmtId="0" fontId="44" fillId="0" borderId="0" xfId="0" applyFont="1" applyAlignment="1">
      <alignment vertical="center"/>
    </xf>
    <xf numFmtId="49" fontId="6" fillId="2" borderId="0" xfId="0" applyNumberFormat="1" applyFont="1" applyFill="1" applyAlignment="1" applyProtection="1">
      <alignment horizontal="left" vertical="center"/>
      <protection locked="0"/>
    </xf>
    <xf numFmtId="49" fontId="6" fillId="0" borderId="0" xfId="0" applyNumberFormat="1" applyFont="1" applyAlignment="1">
      <alignment horizontal="left" vertical="center"/>
    </xf>
    <xf numFmtId="0" fontId="6" fillId="0" borderId="0" xfId="0" applyFont="1" applyAlignment="1">
      <alignment horizontal="left" vertical="center" wrapText="1"/>
    </xf>
    <xf numFmtId="4" fontId="7" fillId="0" borderId="7" xfId="0" applyNumberFormat="1" applyFont="1" applyBorder="1" applyAlignment="1">
      <alignment vertical="center"/>
    </xf>
    <xf numFmtId="0" fontId="44" fillId="0" borderId="7" xfId="0" applyFont="1" applyBorder="1" applyAlignment="1">
      <alignment vertical="center"/>
    </xf>
    <xf numFmtId="0" fontId="6" fillId="0" borderId="0" xfId="0" applyFont="1" applyAlignment="1">
      <alignment horizontal="right" vertical="center"/>
    </xf>
    <xf numFmtId="165" fontId="6" fillId="0" borderId="0" xfId="0" applyNumberFormat="1" applyFont="1" applyAlignment="1">
      <alignment horizontal="left" vertical="center"/>
    </xf>
    <xf numFmtId="4" fontId="7" fillId="0" borderId="0" xfId="0" applyNumberFormat="1" applyFont="1" applyAlignment="1">
      <alignment vertical="center"/>
    </xf>
    <xf numFmtId="0" fontId="50" fillId="0" borderId="0" xfId="0" applyFont="1" applyAlignment="1">
      <alignment horizontal="left" vertical="center" wrapText="1"/>
    </xf>
    <xf numFmtId="0" fontId="49" fillId="0" borderId="0" xfId="0" applyFont="1" applyAlignment="1">
      <alignment vertical="center"/>
    </xf>
    <xf numFmtId="0" fontId="6" fillId="2" borderId="0" xfId="0" applyFont="1" applyFill="1" applyAlignment="1" applyProtection="1">
      <alignment horizontal="left" vertical="center"/>
      <protection locked="0"/>
    </xf>
    <xf numFmtId="0" fontId="52" fillId="0" borderId="0" xfId="0" applyFont="1" applyAlignment="1">
      <alignment vertical="center"/>
    </xf>
    <xf numFmtId="0" fontId="53" fillId="0" borderId="0" xfId="0" applyFont="1" applyAlignment="1">
      <alignment vertical="center"/>
    </xf>
    <xf numFmtId="0" fontId="51" fillId="0" borderId="0" xfId="0" applyFont="1"/>
    <xf numFmtId="0" fontId="50" fillId="0" borderId="0" xfId="0" applyFont="1" applyAlignment="1">
      <alignment horizontal="left" vertical="center"/>
    </xf>
    <xf numFmtId="0" fontId="0" fillId="0" borderId="0" xfId="0" applyAlignment="1">
      <alignment vertical="center"/>
    </xf>
  </cellXfs>
  <cellStyles count="2">
    <cellStyle name="Hypertextový odkaz" xfId="1" builtinId="8"/>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Sd&#237;len&#233;%20disky\2019%20-%20TT%20V&#237;de&#328;sk&#225;\Pracovn&#237;\V&#253;kaz%20v&#253;m&#283;r%20a%20rozpo&#269;et\14%20-%20Rekonstrukce%20tramvajov&#233;%20trat&#283;%20V&#237;de&#328;sk&#225;,%20&#250;sek%20Bohunick&#225;%20-%20Moravansk&#233;%20l&#225;ny%20-%20v&#253;kaz%20v&#253;m&#283;r.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kapitulace stavby"/>
      <sheetName val="1.01 - Bourané konstrukce"/>
      <sheetName val="1.02 - Nové konstrukce"/>
      <sheetName val="SO02 - Vyústění odvodnění"/>
      <sheetName val="SO03 - Napojení na kanali..."/>
      <sheetName val="VRN - Vedlejší rozpočtové..."/>
      <sheetName val="Seznam figur"/>
    </sheetNames>
    <sheetDataSet>
      <sheetData sheetId="0">
        <row r="6">
          <cell r="K6" t="str">
            <v>Rekonstrukce tramvajové tratě Vídeňská, úsek Bohunická - Moravanské lány</v>
          </cell>
        </row>
        <row r="8">
          <cell r="AN8" t="str">
            <v>26. 5. 2021</v>
          </cell>
        </row>
        <row r="13">
          <cell r="AN13" t="str">
            <v>Vyplň údaj</v>
          </cell>
        </row>
        <row r="14">
          <cell r="E14" t="str">
            <v>Vyplň údaj</v>
          </cell>
          <cell r="AN14" t="str">
            <v>Vyplň údaj</v>
          </cell>
        </row>
      </sheetData>
      <sheetData sheetId="1">
        <row r="32">
          <cell r="J32">
            <v>0</v>
          </cell>
        </row>
        <row r="35">
          <cell r="F35">
            <v>0</v>
          </cell>
          <cell r="J35">
            <v>0</v>
          </cell>
        </row>
        <row r="36">
          <cell r="F36">
            <v>0</v>
          </cell>
          <cell r="J36">
            <v>0</v>
          </cell>
        </row>
        <row r="37">
          <cell r="F37">
            <v>0</v>
          </cell>
          <cell r="J37">
            <v>0</v>
          </cell>
        </row>
        <row r="38">
          <cell r="F38">
            <v>0</v>
          </cell>
          <cell r="J38">
            <v>0</v>
          </cell>
        </row>
        <row r="39">
          <cell r="F39">
            <v>0</v>
          </cell>
        </row>
        <row r="128">
          <cell r="P128">
            <v>0</v>
          </cell>
        </row>
      </sheetData>
      <sheetData sheetId="2">
        <row r="35">
          <cell r="F35">
            <v>480452864.41000003</v>
          </cell>
          <cell r="J35">
            <v>100895101.53</v>
          </cell>
        </row>
        <row r="36">
          <cell r="F36">
            <v>0</v>
          </cell>
          <cell r="J36">
            <v>0</v>
          </cell>
        </row>
        <row r="37">
          <cell r="F37">
            <v>0</v>
          </cell>
          <cell r="J37">
            <v>0</v>
          </cell>
        </row>
        <row r="38">
          <cell r="F38">
            <v>0</v>
          </cell>
          <cell r="J38">
            <v>0</v>
          </cell>
        </row>
        <row r="39">
          <cell r="F39">
            <v>0</v>
          </cell>
        </row>
        <row r="128">
          <cell r="P128">
            <v>0</v>
          </cell>
        </row>
      </sheetData>
      <sheetData sheetId="3">
        <row r="30">
          <cell r="J30">
            <v>0</v>
          </cell>
        </row>
        <row r="33">
          <cell r="F33">
            <v>0</v>
          </cell>
          <cell r="J33">
            <v>0</v>
          </cell>
        </row>
        <row r="34">
          <cell r="F34">
            <v>0</v>
          </cell>
          <cell r="J34">
            <v>0</v>
          </cell>
        </row>
        <row r="35">
          <cell r="F35">
            <v>0</v>
          </cell>
          <cell r="J35">
            <v>0</v>
          </cell>
        </row>
        <row r="36">
          <cell r="F36">
            <v>0</v>
          </cell>
          <cell r="J36">
            <v>0</v>
          </cell>
        </row>
        <row r="37">
          <cell r="F37">
            <v>0</v>
          </cell>
        </row>
        <row r="121">
          <cell r="P121">
            <v>0</v>
          </cell>
        </row>
      </sheetData>
      <sheetData sheetId="4">
        <row r="30">
          <cell r="J30">
            <v>0</v>
          </cell>
        </row>
        <row r="33">
          <cell r="F33">
            <v>0</v>
          </cell>
          <cell r="J33">
            <v>0</v>
          </cell>
        </row>
        <row r="34">
          <cell r="F34">
            <v>0</v>
          </cell>
          <cell r="J34">
            <v>0</v>
          </cell>
        </row>
        <row r="35">
          <cell r="F35">
            <v>0</v>
          </cell>
          <cell r="J35">
            <v>0</v>
          </cell>
        </row>
        <row r="36">
          <cell r="F36">
            <v>0</v>
          </cell>
          <cell r="J36">
            <v>0</v>
          </cell>
        </row>
        <row r="37">
          <cell r="F37">
            <v>0</v>
          </cell>
        </row>
        <row r="120">
          <cell r="P120">
            <v>0</v>
          </cell>
        </row>
      </sheetData>
      <sheetData sheetId="5">
        <row r="30">
          <cell r="J30">
            <v>0</v>
          </cell>
        </row>
        <row r="33">
          <cell r="F33">
            <v>0</v>
          </cell>
          <cell r="J33">
            <v>0</v>
          </cell>
        </row>
        <row r="34">
          <cell r="F34">
            <v>0</v>
          </cell>
          <cell r="J34">
            <v>0</v>
          </cell>
        </row>
        <row r="35">
          <cell r="F35">
            <v>0</v>
          </cell>
          <cell r="J35">
            <v>0</v>
          </cell>
        </row>
        <row r="36">
          <cell r="F36">
            <v>0</v>
          </cell>
          <cell r="J36">
            <v>0</v>
          </cell>
        </row>
        <row r="37">
          <cell r="F37">
            <v>0</v>
          </cell>
        </row>
        <row r="119">
          <cell r="P119">
            <v>0</v>
          </cell>
        </row>
      </sheetData>
      <sheetData sheetId="6"/>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2"/>
  <sheetViews>
    <sheetView topLeftCell="A28" workbookViewId="0">
      <selection activeCell="A100" sqref="A100"/>
    </sheetView>
  </sheetViews>
  <sheetFormatPr defaultRowHeight="15" x14ac:dyDescent="0.25"/>
  <cols>
    <col min="1" max="1" width="7.140625" customWidth="1"/>
    <col min="2" max="2" width="1.42578125" customWidth="1"/>
    <col min="3" max="3" width="3.5703125" customWidth="1"/>
    <col min="4" max="33" width="2.28515625" customWidth="1"/>
    <col min="34" max="34" width="2.85546875" customWidth="1"/>
    <col min="35" max="35" width="27.140625" customWidth="1"/>
    <col min="36" max="37" width="2.140625" customWidth="1"/>
    <col min="38" max="38" width="7.140625" customWidth="1"/>
    <col min="39" max="39" width="2.85546875" customWidth="1"/>
    <col min="40" max="40" width="11.42578125" customWidth="1"/>
    <col min="41" max="41" width="6.42578125" customWidth="1"/>
    <col min="42" max="42" width="3.5703125" customWidth="1"/>
    <col min="43" max="43" width="13.42578125" hidden="1" customWidth="1"/>
    <col min="44" max="44" width="11.7109375" customWidth="1"/>
    <col min="45" max="47" width="22.140625" hidden="1" customWidth="1"/>
    <col min="48" max="49" width="18.5703125" hidden="1" customWidth="1"/>
    <col min="50" max="51" width="21.42578125" hidden="1" customWidth="1"/>
    <col min="52" max="52" width="18.5703125" hidden="1" customWidth="1"/>
    <col min="53" max="53" width="16.42578125" hidden="1" customWidth="1"/>
    <col min="54" max="54" width="21.42578125" hidden="1" customWidth="1"/>
    <col min="55" max="55" width="18.5703125" hidden="1" customWidth="1"/>
    <col min="56" max="56" width="16.42578125" hidden="1" customWidth="1"/>
    <col min="57" max="57" width="57" customWidth="1"/>
  </cols>
  <sheetData>
    <row r="1" spans="1:74" x14ac:dyDescent="0.25">
      <c r="A1" s="95" t="s">
        <v>435</v>
      </c>
      <c r="AZ1" s="95" t="s">
        <v>2</v>
      </c>
      <c r="BA1" s="95" t="s">
        <v>436</v>
      </c>
      <c r="BB1" s="95" t="s">
        <v>437</v>
      </c>
      <c r="BT1" s="95" t="s">
        <v>9</v>
      </c>
      <c r="BU1" s="95" t="s">
        <v>9</v>
      </c>
      <c r="BV1" s="95" t="s">
        <v>438</v>
      </c>
    </row>
    <row r="2" spans="1:74" ht="36.950000000000003" customHeight="1" x14ac:dyDescent="0.25">
      <c r="AR2" s="264"/>
      <c r="AS2" s="264"/>
      <c r="AT2" s="264"/>
      <c r="AU2" s="264"/>
      <c r="AV2" s="264"/>
      <c r="AW2" s="264"/>
      <c r="AX2" s="264"/>
      <c r="AY2" s="264"/>
      <c r="AZ2" s="264"/>
      <c r="BA2" s="264"/>
      <c r="BB2" s="264"/>
      <c r="BC2" s="264"/>
      <c r="BD2" s="264"/>
      <c r="BE2" s="264"/>
      <c r="BS2" s="1" t="s">
        <v>439</v>
      </c>
      <c r="BT2" s="1" t="s">
        <v>224</v>
      </c>
    </row>
    <row r="3" spans="1:74" ht="6.95" customHeight="1" x14ac:dyDescent="0.25">
      <c r="AQ3" s="96"/>
      <c r="BS3" s="1" t="s">
        <v>439</v>
      </c>
      <c r="BT3" s="1" t="s">
        <v>192</v>
      </c>
    </row>
    <row r="4" spans="1:74" ht="24.95" customHeight="1" x14ac:dyDescent="0.25">
      <c r="D4" s="130" t="s">
        <v>440</v>
      </c>
      <c r="AS4" s="97" t="s">
        <v>8</v>
      </c>
      <c r="BE4" s="98" t="s">
        <v>441</v>
      </c>
      <c r="BS4" s="1" t="s">
        <v>442</v>
      </c>
    </row>
    <row r="5" spans="1:74" s="186" customFormat="1" ht="12" customHeight="1" x14ac:dyDescent="0.25">
      <c r="D5" s="227" t="s">
        <v>443</v>
      </c>
      <c r="K5" s="265" t="s">
        <v>187</v>
      </c>
      <c r="L5" s="266"/>
      <c r="M5" s="266"/>
      <c r="N5" s="266"/>
      <c r="O5" s="266"/>
      <c r="P5" s="266"/>
      <c r="Q5" s="266"/>
      <c r="R5" s="266"/>
      <c r="S5" s="266"/>
      <c r="T5" s="266"/>
      <c r="U5" s="266"/>
      <c r="V5" s="266"/>
      <c r="W5" s="266"/>
      <c r="X5" s="266"/>
      <c r="Y5" s="266"/>
      <c r="Z5" s="266"/>
      <c r="AA5" s="266"/>
      <c r="AB5" s="266"/>
      <c r="AC5" s="266"/>
      <c r="AD5" s="266"/>
      <c r="AE5" s="266"/>
      <c r="AF5" s="266"/>
      <c r="AG5" s="266"/>
      <c r="AH5" s="266"/>
      <c r="AI5" s="266"/>
      <c r="AJ5" s="266"/>
      <c r="AK5" s="266"/>
      <c r="AL5" s="266"/>
      <c r="AM5" s="266"/>
      <c r="AN5" s="266"/>
      <c r="AO5" s="266"/>
      <c r="BE5" s="267" t="s">
        <v>444</v>
      </c>
      <c r="BS5" s="187" t="s">
        <v>439</v>
      </c>
    </row>
    <row r="6" spans="1:74" s="186" customFormat="1" ht="36.950000000000003" customHeight="1" x14ac:dyDescent="0.25">
      <c r="D6" s="132" t="s">
        <v>13</v>
      </c>
      <c r="E6" s="188"/>
      <c r="F6" s="188"/>
      <c r="G6" s="188"/>
      <c r="H6" s="188"/>
      <c r="I6" s="188"/>
      <c r="J6" s="188"/>
      <c r="K6" s="255" t="s">
        <v>743</v>
      </c>
      <c r="L6" s="270"/>
      <c r="M6" s="270"/>
      <c r="N6" s="270"/>
      <c r="O6" s="270"/>
      <c r="P6" s="270"/>
      <c r="Q6" s="270"/>
      <c r="R6" s="270"/>
      <c r="S6" s="270"/>
      <c r="T6" s="270"/>
      <c r="U6" s="270"/>
      <c r="V6" s="270"/>
      <c r="W6" s="270"/>
      <c r="X6" s="270"/>
      <c r="Y6" s="270"/>
      <c r="Z6" s="270"/>
      <c r="AA6" s="270"/>
      <c r="AB6" s="270"/>
      <c r="AC6" s="270"/>
      <c r="AD6" s="270"/>
      <c r="AE6" s="270"/>
      <c r="AF6" s="270"/>
      <c r="AG6" s="270"/>
      <c r="AH6" s="270"/>
      <c r="AI6" s="270"/>
      <c r="AJ6" s="270"/>
      <c r="AK6" s="270"/>
      <c r="AL6" s="270"/>
      <c r="AM6" s="270"/>
      <c r="AN6" s="270"/>
      <c r="AO6" s="270"/>
      <c r="BE6" s="268"/>
      <c r="BS6" s="187" t="s">
        <v>439</v>
      </c>
    </row>
    <row r="7" spans="1:74" s="186" customFormat="1" ht="12" customHeight="1" x14ac:dyDescent="0.25">
      <c r="D7" s="5" t="s">
        <v>34</v>
      </c>
      <c r="K7" s="5" t="s">
        <v>2</v>
      </c>
      <c r="AK7" s="5" t="s">
        <v>35</v>
      </c>
      <c r="AN7" s="5" t="s">
        <v>2</v>
      </c>
      <c r="BE7" s="268"/>
      <c r="BS7" s="187" t="s">
        <v>439</v>
      </c>
    </row>
    <row r="8" spans="1:74" s="186" customFormat="1" ht="12" customHeight="1" x14ac:dyDescent="0.25">
      <c r="D8" s="5" t="s">
        <v>38</v>
      </c>
      <c r="K8" s="5" t="s">
        <v>39</v>
      </c>
      <c r="AK8" s="5" t="s">
        <v>40</v>
      </c>
      <c r="AN8" s="185"/>
      <c r="BE8" s="268"/>
      <c r="BS8" s="187" t="s">
        <v>439</v>
      </c>
    </row>
    <row r="9" spans="1:74" s="186" customFormat="1" ht="14.45" customHeight="1" x14ac:dyDescent="0.25">
      <c r="BE9" s="268"/>
      <c r="BS9" s="187" t="s">
        <v>439</v>
      </c>
    </row>
    <row r="10" spans="1:74" s="186" customFormat="1" ht="12" customHeight="1" x14ac:dyDescent="0.25">
      <c r="D10" s="5" t="s">
        <v>45</v>
      </c>
      <c r="AK10" s="5" t="s">
        <v>46</v>
      </c>
      <c r="AN10" s="5" t="s">
        <v>47</v>
      </c>
      <c r="BE10" s="268"/>
      <c r="BS10" s="187" t="s">
        <v>439</v>
      </c>
    </row>
    <row r="11" spans="1:74" s="186" customFormat="1" ht="18.399999999999999" customHeight="1" x14ac:dyDescent="0.25">
      <c r="E11" s="234" t="s">
        <v>48</v>
      </c>
      <c r="AK11" s="5" t="s">
        <v>49</v>
      </c>
      <c r="AN11" s="5" t="s">
        <v>50</v>
      </c>
      <c r="BE11" s="268"/>
      <c r="BS11" s="187" t="s">
        <v>439</v>
      </c>
    </row>
    <row r="12" spans="1:74" s="186" customFormat="1" ht="6.95" customHeight="1" x14ac:dyDescent="0.25">
      <c r="BE12" s="268"/>
      <c r="BS12" s="187" t="s">
        <v>439</v>
      </c>
    </row>
    <row r="13" spans="1:74" s="186" customFormat="1" ht="12" customHeight="1" x14ac:dyDescent="0.25">
      <c r="D13" s="5" t="s">
        <v>51</v>
      </c>
      <c r="AK13" s="5" t="s">
        <v>46</v>
      </c>
      <c r="AN13" s="183" t="s">
        <v>445</v>
      </c>
      <c r="BE13" s="268"/>
      <c r="BS13" s="187" t="s">
        <v>439</v>
      </c>
    </row>
    <row r="14" spans="1:74" s="186" customFormat="1" x14ac:dyDescent="0.25">
      <c r="E14" s="271" t="s">
        <v>445</v>
      </c>
      <c r="F14" s="272"/>
      <c r="G14" s="272"/>
      <c r="H14" s="272"/>
      <c r="I14" s="272"/>
      <c r="J14" s="272"/>
      <c r="K14" s="272"/>
      <c r="L14" s="272"/>
      <c r="M14" s="272"/>
      <c r="N14" s="272"/>
      <c r="O14" s="272"/>
      <c r="P14" s="272"/>
      <c r="Q14" s="272"/>
      <c r="R14" s="272"/>
      <c r="S14" s="272"/>
      <c r="T14" s="272"/>
      <c r="U14" s="272"/>
      <c r="V14" s="272"/>
      <c r="W14" s="272"/>
      <c r="X14" s="272"/>
      <c r="Y14" s="272"/>
      <c r="Z14" s="272"/>
      <c r="AA14" s="272"/>
      <c r="AB14" s="272"/>
      <c r="AC14" s="272"/>
      <c r="AD14" s="272"/>
      <c r="AE14" s="272"/>
      <c r="AF14" s="272"/>
      <c r="AG14" s="272"/>
      <c r="AH14" s="272"/>
      <c r="AI14" s="272"/>
      <c r="AJ14" s="272"/>
      <c r="AK14" s="5" t="s">
        <v>49</v>
      </c>
      <c r="AN14" s="183" t="s">
        <v>445</v>
      </c>
      <c r="BE14" s="268"/>
      <c r="BS14" s="187" t="s">
        <v>439</v>
      </c>
    </row>
    <row r="15" spans="1:74" s="186" customFormat="1" ht="6.95" customHeight="1" x14ac:dyDescent="0.25">
      <c r="BE15" s="268"/>
      <c r="BS15" s="187" t="s">
        <v>9</v>
      </c>
    </row>
    <row r="16" spans="1:74" s="186" customFormat="1" ht="12" customHeight="1" x14ac:dyDescent="0.25">
      <c r="D16" s="5" t="s">
        <v>52</v>
      </c>
      <c r="AK16" s="5" t="s">
        <v>46</v>
      </c>
      <c r="AN16" s="5">
        <v>26957914</v>
      </c>
      <c r="BE16" s="268"/>
      <c r="BS16" s="187" t="s">
        <v>9</v>
      </c>
    </row>
    <row r="17" spans="4:71" s="186" customFormat="1" ht="18.399999999999999" customHeight="1" x14ac:dyDescent="0.25">
      <c r="E17" s="234" t="s">
        <v>748</v>
      </c>
      <c r="AK17" s="5" t="s">
        <v>49</v>
      </c>
      <c r="AN17" s="5" t="s">
        <v>744</v>
      </c>
      <c r="BE17" s="268"/>
      <c r="BS17" s="187" t="s">
        <v>121</v>
      </c>
    </row>
    <row r="18" spans="4:71" s="186" customFormat="1" ht="6.95" customHeight="1" x14ac:dyDescent="0.25">
      <c r="BE18" s="268"/>
      <c r="BS18" s="187" t="s">
        <v>439</v>
      </c>
    </row>
    <row r="19" spans="4:71" s="186" customFormat="1" ht="12" customHeight="1" x14ac:dyDescent="0.25">
      <c r="D19" s="5" t="s">
        <v>56</v>
      </c>
      <c r="AK19" s="5" t="s">
        <v>46</v>
      </c>
      <c r="AN19" s="5" t="s">
        <v>53</v>
      </c>
      <c r="BE19" s="268"/>
      <c r="BS19" s="187" t="s">
        <v>439</v>
      </c>
    </row>
    <row r="20" spans="4:71" s="186" customFormat="1" ht="18.399999999999999" customHeight="1" x14ac:dyDescent="0.25">
      <c r="E20" s="5" t="s">
        <v>54</v>
      </c>
      <c r="AK20" s="5" t="s">
        <v>49</v>
      </c>
      <c r="AN20" s="5" t="s">
        <v>55</v>
      </c>
      <c r="BE20" s="268"/>
      <c r="BS20" s="187" t="s">
        <v>9</v>
      </c>
    </row>
    <row r="21" spans="4:71" s="186" customFormat="1" ht="6.95" customHeight="1" x14ac:dyDescent="0.25">
      <c r="BE21" s="268"/>
    </row>
    <row r="22" spans="4:71" s="186" customFormat="1" ht="12" customHeight="1" x14ac:dyDescent="0.25">
      <c r="D22" s="5" t="s">
        <v>57</v>
      </c>
      <c r="BE22" s="268"/>
    </row>
    <row r="23" spans="4:71" s="186" customFormat="1" ht="16.5" customHeight="1" x14ac:dyDescent="0.25">
      <c r="E23" s="273" t="s">
        <v>2</v>
      </c>
      <c r="F23" s="273"/>
      <c r="G23" s="273"/>
      <c r="H23" s="273"/>
      <c r="I23" s="273"/>
      <c r="J23" s="273"/>
      <c r="K23" s="273"/>
      <c r="L23" s="273"/>
      <c r="M23" s="273"/>
      <c r="N23" s="273"/>
      <c r="O23" s="273"/>
      <c r="P23" s="273"/>
      <c r="Q23" s="273"/>
      <c r="R23" s="273"/>
      <c r="S23" s="273"/>
      <c r="T23" s="273"/>
      <c r="U23" s="273"/>
      <c r="V23" s="273"/>
      <c r="W23" s="273"/>
      <c r="X23" s="273"/>
      <c r="Y23" s="273"/>
      <c r="Z23" s="273"/>
      <c r="AA23" s="273"/>
      <c r="AB23" s="273"/>
      <c r="AC23" s="273"/>
      <c r="AD23" s="273"/>
      <c r="AE23" s="273"/>
      <c r="AF23" s="273"/>
      <c r="AG23" s="273"/>
      <c r="AH23" s="273"/>
      <c r="AI23" s="273"/>
      <c r="AJ23" s="273"/>
      <c r="AK23" s="273"/>
      <c r="AL23" s="273"/>
      <c r="AM23" s="273"/>
      <c r="AN23" s="273"/>
      <c r="BE23" s="268"/>
    </row>
    <row r="24" spans="4:71" s="186" customFormat="1" ht="6.95" customHeight="1" x14ac:dyDescent="0.25">
      <c r="BE24" s="268"/>
    </row>
    <row r="25" spans="4:71" s="186" customFormat="1" ht="6.95" customHeight="1" x14ac:dyDescent="0.25">
      <c r="D25" s="228"/>
      <c r="E25" s="228"/>
      <c r="F25" s="228"/>
      <c r="G25" s="228"/>
      <c r="H25" s="228"/>
      <c r="I25" s="228"/>
      <c r="J25" s="228"/>
      <c r="K25" s="228"/>
      <c r="L25" s="228"/>
      <c r="M25" s="228"/>
      <c r="N25" s="228"/>
      <c r="O25" s="228"/>
      <c r="P25" s="228"/>
      <c r="Q25" s="228"/>
      <c r="R25" s="228"/>
      <c r="S25" s="228"/>
      <c r="T25" s="228"/>
      <c r="U25" s="228"/>
      <c r="V25" s="228"/>
      <c r="W25" s="228"/>
      <c r="X25" s="228"/>
      <c r="Y25" s="228"/>
      <c r="Z25" s="228"/>
      <c r="AA25" s="228"/>
      <c r="AB25" s="228"/>
      <c r="AC25" s="228"/>
      <c r="AD25" s="228"/>
      <c r="AE25" s="228"/>
      <c r="AF25" s="228"/>
      <c r="AG25" s="228"/>
      <c r="AH25" s="228"/>
      <c r="AI25" s="228"/>
      <c r="AJ25" s="228"/>
      <c r="AK25" s="228"/>
      <c r="AL25" s="228"/>
      <c r="AM25" s="228"/>
      <c r="AN25" s="228"/>
      <c r="AO25" s="228"/>
      <c r="BE25" s="268"/>
    </row>
    <row r="26" spans="4:71" s="188" customFormat="1" ht="25.9" customHeight="1" x14ac:dyDescent="0.25">
      <c r="D26" s="99" t="s">
        <v>58</v>
      </c>
      <c r="E26" s="194"/>
      <c r="F26" s="194"/>
      <c r="G26" s="194"/>
      <c r="H26" s="194"/>
      <c r="I26" s="194"/>
      <c r="J26" s="194"/>
      <c r="K26" s="194"/>
      <c r="L26" s="194"/>
      <c r="M26" s="194"/>
      <c r="N26" s="194"/>
      <c r="O26" s="194"/>
      <c r="P26" s="194"/>
      <c r="Q26" s="194"/>
      <c r="R26" s="194"/>
      <c r="S26" s="194"/>
      <c r="T26" s="194"/>
      <c r="U26" s="194"/>
      <c r="V26" s="194"/>
      <c r="W26" s="194"/>
      <c r="X26" s="194"/>
      <c r="Y26" s="194"/>
      <c r="Z26" s="194"/>
      <c r="AA26" s="194"/>
      <c r="AB26" s="194"/>
      <c r="AC26" s="194"/>
      <c r="AD26" s="194"/>
      <c r="AE26" s="194"/>
      <c r="AF26" s="194"/>
      <c r="AG26" s="194"/>
      <c r="AH26" s="194"/>
      <c r="AI26" s="194"/>
      <c r="AJ26" s="194"/>
      <c r="AK26" s="274">
        <f>ROUND(AG94,2)</f>
        <v>0</v>
      </c>
      <c r="AL26" s="275"/>
      <c r="AM26" s="275"/>
      <c r="AN26" s="275"/>
      <c r="AO26" s="275"/>
      <c r="BE26" s="268"/>
    </row>
    <row r="27" spans="4:71" s="188" customFormat="1" ht="6.95" customHeight="1" x14ac:dyDescent="0.25">
      <c r="BE27" s="268"/>
    </row>
    <row r="28" spans="4:71" s="188" customFormat="1" x14ac:dyDescent="0.25">
      <c r="L28" s="276" t="s">
        <v>60</v>
      </c>
      <c r="M28" s="276"/>
      <c r="N28" s="276"/>
      <c r="O28" s="276"/>
      <c r="P28" s="276"/>
      <c r="W28" s="276" t="s">
        <v>59</v>
      </c>
      <c r="X28" s="276"/>
      <c r="Y28" s="276"/>
      <c r="Z28" s="276"/>
      <c r="AA28" s="276"/>
      <c r="AB28" s="276"/>
      <c r="AC28" s="276"/>
      <c r="AD28" s="276"/>
      <c r="AE28" s="276"/>
      <c r="AK28" s="276" t="s">
        <v>61</v>
      </c>
      <c r="AL28" s="276"/>
      <c r="AM28" s="276"/>
      <c r="AN28" s="276"/>
      <c r="AO28" s="276"/>
      <c r="BE28" s="268"/>
    </row>
    <row r="29" spans="4:71" s="104" customFormat="1" ht="14.45" customHeight="1" x14ac:dyDescent="0.25">
      <c r="D29" s="5" t="s">
        <v>62</v>
      </c>
      <c r="F29" s="5" t="s">
        <v>63</v>
      </c>
      <c r="L29" s="277">
        <v>0.21</v>
      </c>
      <c r="M29" s="246"/>
      <c r="N29" s="246"/>
      <c r="O29" s="246"/>
      <c r="P29" s="246"/>
      <c r="W29" s="278">
        <v>0</v>
      </c>
      <c r="X29" s="246"/>
      <c r="Y29" s="246"/>
      <c r="Z29" s="246"/>
      <c r="AA29" s="246"/>
      <c r="AB29" s="246"/>
      <c r="AC29" s="246"/>
      <c r="AD29" s="246"/>
      <c r="AE29" s="246"/>
      <c r="AK29" s="278">
        <v>0</v>
      </c>
      <c r="AL29" s="246"/>
      <c r="AM29" s="246"/>
      <c r="AN29" s="246"/>
      <c r="AO29" s="246"/>
      <c r="BE29" s="269"/>
    </row>
    <row r="30" spans="4:71" s="104" customFormat="1" ht="14.45" customHeight="1" x14ac:dyDescent="0.25">
      <c r="F30" s="5" t="s">
        <v>64</v>
      </c>
      <c r="L30" s="277">
        <v>0.15</v>
      </c>
      <c r="M30" s="246"/>
      <c r="N30" s="246"/>
      <c r="O30" s="246"/>
      <c r="P30" s="246"/>
      <c r="W30" s="278">
        <f>ROUND(BA94, 2)</f>
        <v>0</v>
      </c>
      <c r="X30" s="246"/>
      <c r="Y30" s="246"/>
      <c r="Z30" s="246"/>
      <c r="AA30" s="246"/>
      <c r="AB30" s="246"/>
      <c r="AC30" s="246"/>
      <c r="AD30" s="246"/>
      <c r="AE30" s="246"/>
      <c r="AK30" s="278">
        <f>ROUND(AW94, 2)</f>
        <v>0</v>
      </c>
      <c r="AL30" s="246"/>
      <c r="AM30" s="246"/>
      <c r="AN30" s="246"/>
      <c r="AO30" s="246"/>
      <c r="BE30" s="269"/>
    </row>
    <row r="31" spans="4:71" s="100" customFormat="1" ht="14.45" hidden="1" customHeight="1" x14ac:dyDescent="0.25">
      <c r="F31" s="131" t="s">
        <v>65</v>
      </c>
      <c r="L31" s="257">
        <v>0.21</v>
      </c>
      <c r="M31" s="258"/>
      <c r="N31" s="258"/>
      <c r="O31" s="258"/>
      <c r="P31" s="258"/>
      <c r="W31" s="259">
        <f>ROUND(BB94, 2)</f>
        <v>0</v>
      </c>
      <c r="X31" s="258"/>
      <c r="Y31" s="258"/>
      <c r="Z31" s="258"/>
      <c r="AA31" s="258"/>
      <c r="AB31" s="258"/>
      <c r="AC31" s="258"/>
      <c r="AD31" s="258"/>
      <c r="AE31" s="258"/>
      <c r="AK31" s="259">
        <v>0</v>
      </c>
      <c r="AL31" s="258"/>
      <c r="AM31" s="258"/>
      <c r="AN31" s="258"/>
      <c r="AO31" s="258"/>
      <c r="BE31" s="269"/>
    </row>
    <row r="32" spans="4:71" s="100" customFormat="1" ht="14.45" hidden="1" customHeight="1" x14ac:dyDescent="0.25">
      <c r="F32" s="131" t="s">
        <v>66</v>
      </c>
      <c r="L32" s="257">
        <v>0.15</v>
      </c>
      <c r="M32" s="258"/>
      <c r="N32" s="258"/>
      <c r="O32" s="258"/>
      <c r="P32" s="258"/>
      <c r="W32" s="259">
        <f>ROUND(BC94, 2)</f>
        <v>0</v>
      </c>
      <c r="X32" s="258"/>
      <c r="Y32" s="258"/>
      <c r="Z32" s="258"/>
      <c r="AA32" s="258"/>
      <c r="AB32" s="258"/>
      <c r="AC32" s="258"/>
      <c r="AD32" s="258"/>
      <c r="AE32" s="258"/>
      <c r="AK32" s="259">
        <v>0</v>
      </c>
      <c r="AL32" s="258"/>
      <c r="AM32" s="258"/>
      <c r="AN32" s="258"/>
      <c r="AO32" s="258"/>
      <c r="BE32" s="269"/>
    </row>
    <row r="33" spans="3:57" s="100" customFormat="1" ht="14.45" hidden="1" customHeight="1" x14ac:dyDescent="0.25">
      <c r="F33" s="131" t="s">
        <v>67</v>
      </c>
      <c r="L33" s="257">
        <v>0</v>
      </c>
      <c r="M33" s="258"/>
      <c r="N33" s="258"/>
      <c r="O33" s="258"/>
      <c r="P33" s="258"/>
      <c r="W33" s="259">
        <f>ROUND(BD94, 2)</f>
        <v>0</v>
      </c>
      <c r="X33" s="258"/>
      <c r="Y33" s="258"/>
      <c r="Z33" s="258"/>
      <c r="AA33" s="258"/>
      <c r="AB33" s="258"/>
      <c r="AC33" s="258"/>
      <c r="AD33" s="258"/>
      <c r="AE33" s="258"/>
      <c r="AK33" s="259">
        <v>0</v>
      </c>
      <c r="AL33" s="258"/>
      <c r="AM33" s="258"/>
      <c r="AN33" s="258"/>
      <c r="AO33" s="258"/>
      <c r="BE33" s="269"/>
    </row>
    <row r="34" spans="3:57" s="4" customFormat="1" ht="6.95" customHeight="1" x14ac:dyDescent="0.25">
      <c r="BE34" s="268"/>
    </row>
    <row r="35" spans="3:57" s="4" customFormat="1" ht="25.9" customHeight="1" x14ac:dyDescent="0.25">
      <c r="C35" s="101"/>
      <c r="D35" s="102" t="s">
        <v>68</v>
      </c>
      <c r="E35" s="129"/>
      <c r="F35" s="129"/>
      <c r="G35" s="129"/>
      <c r="H35" s="129"/>
      <c r="I35" s="129"/>
      <c r="J35" s="129"/>
      <c r="K35" s="129"/>
      <c r="L35" s="129"/>
      <c r="M35" s="129"/>
      <c r="N35" s="129"/>
      <c r="O35" s="129"/>
      <c r="P35" s="129"/>
      <c r="Q35" s="129"/>
      <c r="R35" s="129"/>
      <c r="S35" s="129"/>
      <c r="T35" s="103" t="s">
        <v>69</v>
      </c>
      <c r="U35" s="129"/>
      <c r="V35" s="129"/>
      <c r="W35" s="129"/>
      <c r="X35" s="260" t="s">
        <v>70</v>
      </c>
      <c r="Y35" s="261"/>
      <c r="Z35" s="261"/>
      <c r="AA35" s="261"/>
      <c r="AB35" s="261"/>
      <c r="AC35" s="129"/>
      <c r="AD35" s="129"/>
      <c r="AE35" s="129"/>
      <c r="AF35" s="129"/>
      <c r="AG35" s="129"/>
      <c r="AH35" s="129"/>
      <c r="AI35" s="129"/>
      <c r="AJ35" s="129"/>
      <c r="AK35" s="262">
        <v>0</v>
      </c>
      <c r="AL35" s="261"/>
      <c r="AM35" s="261"/>
      <c r="AN35" s="261"/>
      <c r="AO35" s="263"/>
      <c r="AP35" s="101"/>
      <c r="AQ35" s="101"/>
    </row>
    <row r="36" spans="3:57" s="4" customFormat="1" ht="6.95" customHeight="1" x14ac:dyDescent="0.25"/>
    <row r="37" spans="3:57" s="4" customFormat="1" ht="14.45" customHeight="1" x14ac:dyDescent="0.25"/>
    <row r="38" spans="3:57" ht="14.45" customHeight="1" x14ac:dyDescent="0.25"/>
    <row r="39" spans="3:57" ht="14.45" customHeight="1" x14ac:dyDescent="0.25"/>
    <row r="40" spans="3:57" ht="14.45" customHeight="1" x14ac:dyDescent="0.25"/>
    <row r="41" spans="3:57" ht="14.45" customHeight="1" x14ac:dyDescent="0.25"/>
    <row r="42" spans="3:57" ht="14.45" customHeight="1" x14ac:dyDescent="0.25"/>
    <row r="43" spans="3:57" ht="14.45" customHeight="1" x14ac:dyDescent="0.25"/>
    <row r="44" spans="3:57" ht="14.45" customHeight="1" x14ac:dyDescent="0.25"/>
    <row r="45" spans="3:57" ht="14.45" customHeight="1" x14ac:dyDescent="0.25"/>
    <row r="46" spans="3:57" ht="14.45" customHeight="1" x14ac:dyDescent="0.25"/>
    <row r="47" spans="3:57" ht="14.45" customHeight="1" x14ac:dyDescent="0.25"/>
    <row r="48" spans="3:57" ht="14.45" customHeight="1" x14ac:dyDescent="0.25"/>
    <row r="49" spans="4:41" s="4" customFormat="1" ht="14.45" customHeight="1" x14ac:dyDescent="0.25">
      <c r="D49" s="13" t="s">
        <v>71</v>
      </c>
      <c r="E49" s="14"/>
      <c r="F49" s="14"/>
      <c r="G49" s="14"/>
      <c r="H49" s="14"/>
      <c r="I49" s="14"/>
      <c r="J49" s="14"/>
      <c r="K49" s="14"/>
      <c r="L49" s="14"/>
      <c r="M49" s="14"/>
      <c r="N49" s="14"/>
      <c r="O49" s="14"/>
      <c r="P49" s="14"/>
      <c r="Q49" s="14"/>
      <c r="R49" s="14"/>
      <c r="S49" s="14"/>
      <c r="T49" s="14"/>
      <c r="U49" s="14"/>
      <c r="V49" s="14"/>
      <c r="W49" s="14"/>
      <c r="X49" s="14"/>
      <c r="Y49" s="14"/>
      <c r="Z49" s="14"/>
      <c r="AA49" s="14"/>
      <c r="AB49" s="14"/>
      <c r="AC49" s="14"/>
      <c r="AD49" s="14"/>
      <c r="AE49" s="14"/>
      <c r="AF49" s="14"/>
      <c r="AG49" s="14"/>
      <c r="AH49" s="13" t="s">
        <v>72</v>
      </c>
      <c r="AI49" s="14"/>
      <c r="AJ49" s="14"/>
      <c r="AK49" s="14"/>
      <c r="AL49" s="14"/>
      <c r="AM49" s="14"/>
      <c r="AN49" s="14"/>
      <c r="AO49" s="14"/>
    </row>
    <row r="56" spans="4:41" s="186" customFormat="1" x14ac:dyDescent="0.25"/>
    <row r="57" spans="4:41" s="186" customFormat="1" x14ac:dyDescent="0.25"/>
    <row r="58" spans="4:41" s="186" customFormat="1" x14ac:dyDescent="0.25"/>
    <row r="59" spans="4:41" s="186" customFormat="1" x14ac:dyDescent="0.25"/>
    <row r="60" spans="4:41" s="188" customFormat="1" x14ac:dyDescent="0.25">
      <c r="D60" s="193" t="s">
        <v>73</v>
      </c>
      <c r="E60" s="194"/>
      <c r="F60" s="194"/>
      <c r="G60" s="194"/>
      <c r="H60" s="194"/>
      <c r="I60" s="194"/>
      <c r="J60" s="194"/>
      <c r="K60" s="194"/>
      <c r="L60" s="194"/>
      <c r="M60" s="194"/>
      <c r="N60" s="194"/>
      <c r="O60" s="194"/>
      <c r="P60" s="194"/>
      <c r="Q60" s="194"/>
      <c r="R60" s="194"/>
      <c r="S60" s="194"/>
      <c r="T60" s="194"/>
      <c r="U60" s="194"/>
      <c r="V60" s="193" t="s">
        <v>74</v>
      </c>
      <c r="W60" s="194"/>
      <c r="X60" s="194"/>
      <c r="Y60" s="194"/>
      <c r="Z60" s="194"/>
      <c r="AA60" s="194"/>
      <c r="AB60" s="194"/>
      <c r="AC60" s="194"/>
      <c r="AD60" s="194"/>
      <c r="AE60" s="194"/>
      <c r="AF60" s="194"/>
      <c r="AG60" s="194"/>
      <c r="AH60" s="193" t="s">
        <v>73</v>
      </c>
      <c r="AI60" s="194"/>
      <c r="AJ60" s="194"/>
      <c r="AK60" s="194"/>
      <c r="AL60" s="194"/>
      <c r="AM60" s="193" t="s">
        <v>74</v>
      </c>
      <c r="AN60" s="194"/>
      <c r="AO60" s="194"/>
    </row>
    <row r="61" spans="4:41" s="186" customFormat="1" x14ac:dyDescent="0.25"/>
    <row r="62" spans="4:41" s="186" customFormat="1" x14ac:dyDescent="0.25"/>
    <row r="63" spans="4:41" s="186" customFormat="1" x14ac:dyDescent="0.25"/>
    <row r="64" spans="4:41" s="4" customFormat="1" x14ac:dyDescent="0.25">
      <c r="D64" s="13" t="s">
        <v>75</v>
      </c>
      <c r="E64" s="14"/>
      <c r="F64" s="14"/>
      <c r="G64" s="14"/>
      <c r="H64" s="14"/>
      <c r="I64" s="14"/>
      <c r="J64" s="14"/>
      <c r="K64" s="14"/>
      <c r="L64" s="14"/>
      <c r="M64" s="14"/>
      <c r="N64" s="14"/>
      <c r="O64" s="14"/>
      <c r="P64" s="14"/>
      <c r="Q64" s="14"/>
      <c r="R64" s="14"/>
      <c r="S64" s="14"/>
      <c r="T64" s="14"/>
      <c r="U64" s="14"/>
      <c r="V64" s="14"/>
      <c r="W64" s="14"/>
      <c r="X64" s="14"/>
      <c r="Y64" s="14"/>
      <c r="Z64" s="14"/>
      <c r="AA64" s="14"/>
      <c r="AB64" s="14"/>
      <c r="AC64" s="14"/>
      <c r="AD64" s="14"/>
      <c r="AE64" s="14"/>
      <c r="AF64" s="14"/>
      <c r="AG64" s="14"/>
      <c r="AH64" s="13" t="s">
        <v>76</v>
      </c>
      <c r="AI64" s="14"/>
      <c r="AJ64" s="14"/>
      <c r="AK64" s="14"/>
      <c r="AL64" s="14"/>
      <c r="AM64" s="14"/>
      <c r="AN64" s="14"/>
      <c r="AO64" s="14"/>
    </row>
    <row r="72" spans="4:43" s="186" customFormat="1" x14ac:dyDescent="0.25"/>
    <row r="73" spans="4:43" s="186" customFormat="1" x14ac:dyDescent="0.25"/>
    <row r="74" spans="4:43" s="186" customFormat="1" x14ac:dyDescent="0.25"/>
    <row r="75" spans="4:43" s="188" customFormat="1" x14ac:dyDescent="0.25">
      <c r="D75" s="193" t="s">
        <v>73</v>
      </c>
      <c r="E75" s="194"/>
      <c r="F75" s="194"/>
      <c r="G75" s="194"/>
      <c r="H75" s="194"/>
      <c r="I75" s="194"/>
      <c r="J75" s="194"/>
      <c r="K75" s="194"/>
      <c r="L75" s="194"/>
      <c r="M75" s="194"/>
      <c r="N75" s="194"/>
      <c r="O75" s="194"/>
      <c r="P75" s="194"/>
      <c r="Q75" s="194"/>
      <c r="R75" s="194"/>
      <c r="S75" s="194"/>
      <c r="T75" s="194"/>
      <c r="U75" s="194"/>
      <c r="V75" s="193" t="s">
        <v>74</v>
      </c>
      <c r="W75" s="194"/>
      <c r="X75" s="194"/>
      <c r="Y75" s="194"/>
      <c r="Z75" s="194"/>
      <c r="AA75" s="194"/>
      <c r="AB75" s="194"/>
      <c r="AC75" s="194"/>
      <c r="AD75" s="194"/>
      <c r="AE75" s="194"/>
      <c r="AF75" s="194"/>
      <c r="AG75" s="194"/>
      <c r="AH75" s="193" t="s">
        <v>73</v>
      </c>
      <c r="AI75" s="194"/>
      <c r="AJ75" s="194"/>
      <c r="AK75" s="194"/>
      <c r="AL75" s="194"/>
      <c r="AM75" s="193" t="s">
        <v>74</v>
      </c>
      <c r="AN75" s="194"/>
      <c r="AO75" s="194"/>
    </row>
    <row r="76" spans="4:43" s="188" customFormat="1" x14ac:dyDescent="0.25"/>
    <row r="77" spans="4:43" s="4" customFormat="1" ht="6.95" customHeight="1" x14ac:dyDescent="0.25">
      <c r="AQ77" s="23"/>
    </row>
    <row r="81" spans="1:91" s="4" customFormat="1" ht="6.95" customHeight="1" x14ac:dyDescent="0.25">
      <c r="AQ81" s="24"/>
    </row>
    <row r="82" spans="1:91" s="4" customFormat="1" ht="24.95" customHeight="1" x14ac:dyDescent="0.25">
      <c r="C82" s="130" t="s">
        <v>446</v>
      </c>
    </row>
    <row r="83" spans="1:91" s="4" customFormat="1" ht="6.95" customHeight="1" x14ac:dyDescent="0.25"/>
    <row r="84" spans="1:91" s="104" customFormat="1" ht="12" customHeight="1" x14ac:dyDescent="0.25">
      <c r="C84" s="5" t="s">
        <v>443</v>
      </c>
      <c r="L84" s="104" t="str">
        <f>K5</f>
        <v>14</v>
      </c>
    </row>
    <row r="85" spans="1:91" s="105" customFormat="1" ht="36.950000000000003" customHeight="1" x14ac:dyDescent="0.25">
      <c r="C85" s="132" t="s">
        <v>13</v>
      </c>
      <c r="L85" s="255" t="str">
        <f>K6</f>
        <v>Modernizace tramvajové tratě Vídeňská, úsek Bohunická - Moravanské lány</v>
      </c>
      <c r="M85" s="256"/>
      <c r="N85" s="256"/>
      <c r="O85" s="256"/>
      <c r="P85" s="256"/>
      <c r="Q85" s="256"/>
      <c r="R85" s="256"/>
      <c r="S85" s="256"/>
      <c r="T85" s="256"/>
      <c r="U85" s="256"/>
      <c r="V85" s="256"/>
      <c r="W85" s="256"/>
      <c r="X85" s="256"/>
      <c r="Y85" s="256"/>
      <c r="Z85" s="256"/>
      <c r="AA85" s="256"/>
      <c r="AB85" s="256"/>
      <c r="AC85" s="256"/>
      <c r="AD85" s="256"/>
      <c r="AE85" s="256"/>
      <c r="AF85" s="256"/>
      <c r="AG85" s="256"/>
      <c r="AH85" s="256"/>
      <c r="AI85" s="256"/>
      <c r="AJ85" s="256"/>
      <c r="AK85" s="256"/>
      <c r="AL85" s="256"/>
      <c r="AM85" s="256"/>
      <c r="AN85" s="256"/>
      <c r="AO85" s="256"/>
    </row>
    <row r="86" spans="1:91" s="188" customFormat="1" ht="6.95" customHeight="1" x14ac:dyDescent="0.25"/>
    <row r="87" spans="1:91" s="188" customFormat="1" ht="12" customHeight="1" x14ac:dyDescent="0.25">
      <c r="C87" s="5" t="s">
        <v>38</v>
      </c>
      <c r="L87" s="133" t="str">
        <f>IF(K8="","",K8)</f>
        <v>ulice Vídeňská, Brno</v>
      </c>
      <c r="AI87" s="5" t="s">
        <v>40</v>
      </c>
      <c r="AM87" s="244" t="str">
        <f>IF(AN8= "","",AN8)</f>
        <v/>
      </c>
      <c r="AN87" s="244"/>
    </row>
    <row r="88" spans="1:91" s="188" customFormat="1" ht="6.95" customHeight="1" x14ac:dyDescent="0.25"/>
    <row r="89" spans="1:91" s="188" customFormat="1" ht="33.6" customHeight="1" x14ac:dyDescent="0.25">
      <c r="C89" s="5" t="s">
        <v>45</v>
      </c>
      <c r="L89" s="104" t="str">
        <f>IF(E11= "","",E11)</f>
        <v>Dopravní podnik města Brna, a. s.</v>
      </c>
      <c r="AI89" s="5" t="s">
        <v>52</v>
      </c>
      <c r="AM89" s="245" t="str">
        <f>IF(E17="","",E17)</f>
        <v>PRODOZ road s.r.o.,  Brno 602 00</v>
      </c>
      <c r="AN89" s="246"/>
      <c r="AO89" s="246"/>
      <c r="AP89" s="246"/>
      <c r="AS89" s="247" t="s">
        <v>447</v>
      </c>
      <c r="AT89" s="248"/>
      <c r="AU89" s="229"/>
      <c r="AV89" s="229"/>
      <c r="AW89" s="229"/>
      <c r="AX89" s="229"/>
      <c r="AY89" s="229"/>
      <c r="AZ89" s="229"/>
      <c r="BA89" s="229"/>
      <c r="BB89" s="229"/>
      <c r="BC89" s="229"/>
      <c r="BD89" s="230"/>
    </row>
    <row r="90" spans="1:91" s="188" customFormat="1" ht="25.7" customHeight="1" x14ac:dyDescent="0.25">
      <c r="C90" s="5" t="s">
        <v>51</v>
      </c>
      <c r="L90" s="104" t="str">
        <f>IF(E14= "Vyplň údaj","",E14)</f>
        <v/>
      </c>
      <c r="AI90" s="5" t="s">
        <v>56</v>
      </c>
      <c r="AM90" s="245" t="str">
        <f>IF(E20="","",E20)</f>
        <v>Vysoké učení technické v Brně</v>
      </c>
      <c r="AN90" s="246"/>
      <c r="AO90" s="246"/>
      <c r="AP90" s="246"/>
      <c r="AS90" s="249"/>
      <c r="AT90" s="249"/>
      <c r="BD90" s="205"/>
    </row>
    <row r="91" spans="1:91" s="4" customFormat="1" ht="10.9" customHeight="1" x14ac:dyDescent="0.25">
      <c r="AS91" s="249"/>
      <c r="AT91" s="249"/>
      <c r="BD91" s="81"/>
    </row>
    <row r="92" spans="1:91" s="4" customFormat="1" ht="29.25" customHeight="1" x14ac:dyDescent="0.25">
      <c r="C92" s="250" t="s">
        <v>93</v>
      </c>
      <c r="D92" s="251"/>
      <c r="E92" s="251"/>
      <c r="F92" s="251"/>
      <c r="G92" s="251"/>
      <c r="H92" s="9"/>
      <c r="I92" s="252" t="s">
        <v>94</v>
      </c>
      <c r="J92" s="251"/>
      <c r="K92" s="251"/>
      <c r="L92" s="251"/>
      <c r="M92" s="251"/>
      <c r="N92" s="251"/>
      <c r="O92" s="251"/>
      <c r="P92" s="251"/>
      <c r="Q92" s="251"/>
      <c r="R92" s="251"/>
      <c r="S92" s="251"/>
      <c r="T92" s="251"/>
      <c r="U92" s="251"/>
      <c r="V92" s="251"/>
      <c r="W92" s="251"/>
      <c r="X92" s="251"/>
      <c r="Y92" s="251"/>
      <c r="Z92" s="251"/>
      <c r="AA92" s="251"/>
      <c r="AB92" s="251"/>
      <c r="AC92" s="251"/>
      <c r="AD92" s="251"/>
      <c r="AE92" s="251"/>
      <c r="AF92" s="251"/>
      <c r="AG92" s="253" t="s">
        <v>448</v>
      </c>
      <c r="AH92" s="251"/>
      <c r="AI92" s="251"/>
      <c r="AJ92" s="251"/>
      <c r="AK92" s="251"/>
      <c r="AL92" s="251"/>
      <c r="AM92" s="251"/>
      <c r="AN92" s="252" t="s">
        <v>449</v>
      </c>
      <c r="AO92" s="251"/>
      <c r="AP92" s="254"/>
      <c r="AQ92" s="106" t="s">
        <v>92</v>
      </c>
      <c r="AS92" s="29" t="s">
        <v>450</v>
      </c>
      <c r="AT92" s="29" t="s">
        <v>451</v>
      </c>
      <c r="AU92" s="29" t="s">
        <v>452</v>
      </c>
      <c r="AV92" s="29" t="s">
        <v>453</v>
      </c>
      <c r="AW92" s="29" t="s">
        <v>454</v>
      </c>
      <c r="AX92" s="29" t="s">
        <v>455</v>
      </c>
      <c r="AY92" s="29" t="s">
        <v>456</v>
      </c>
      <c r="AZ92" s="29" t="s">
        <v>457</v>
      </c>
      <c r="BA92" s="29" t="s">
        <v>458</v>
      </c>
      <c r="BB92" s="29" t="s">
        <v>459</v>
      </c>
      <c r="BC92" s="29" t="s">
        <v>460</v>
      </c>
      <c r="BD92" s="30" t="s">
        <v>461</v>
      </c>
    </row>
    <row r="93" spans="1:91" s="4" customFormat="1" ht="10.9" customHeight="1" x14ac:dyDescent="0.25">
      <c r="AS93" s="7"/>
      <c r="AT93" s="7"/>
      <c r="AU93" s="7"/>
      <c r="AV93" s="7"/>
      <c r="AW93" s="7"/>
      <c r="AX93" s="7"/>
      <c r="AY93" s="7"/>
      <c r="AZ93" s="7"/>
      <c r="BA93" s="7"/>
      <c r="BB93" s="7"/>
      <c r="BC93" s="7"/>
      <c r="BD93" s="107"/>
    </row>
    <row r="94" spans="1:91" s="108" customFormat="1" ht="32.450000000000003" customHeight="1" x14ac:dyDescent="0.25">
      <c r="C94" s="134" t="s">
        <v>462</v>
      </c>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35"/>
      <c r="AD94" s="135"/>
      <c r="AE94" s="135"/>
      <c r="AF94" s="135"/>
      <c r="AG94" s="241">
        <f>ROUND(AG95+SUM(AG98:AG100),2)</f>
        <v>0</v>
      </c>
      <c r="AH94" s="241"/>
      <c r="AI94" s="241"/>
      <c r="AJ94" s="241"/>
      <c r="AK94" s="241"/>
      <c r="AL94" s="241"/>
      <c r="AM94" s="241"/>
      <c r="AN94" s="242">
        <f>AN95+AN98+AN99+AN100</f>
        <v>0</v>
      </c>
      <c r="AO94" s="242"/>
      <c r="AP94" s="242"/>
      <c r="AQ94" s="109" t="s">
        <v>2</v>
      </c>
      <c r="AS94" s="110">
        <f>ROUND(AS95+SUM(AS98:AS100),2)</f>
        <v>0</v>
      </c>
      <c r="AT94" s="110">
        <f t="shared" ref="AT94:AT100" si="0">ROUND(SUM(AV94:AW94),2)</f>
        <v>100895101.53</v>
      </c>
      <c r="AU94" s="111">
        <f>ROUND(AU95+SUM(AU98:AU100),5)</f>
        <v>0</v>
      </c>
      <c r="AV94" s="110">
        <f>ROUND(AZ94*L29,2)</f>
        <v>100895101.53</v>
      </c>
      <c r="AW94" s="110">
        <f>ROUND(BA94*L30,2)</f>
        <v>0</v>
      </c>
      <c r="AX94" s="110">
        <f>ROUND(BB94*L29,2)</f>
        <v>0</v>
      </c>
      <c r="AY94" s="110">
        <f>ROUND(BC94*L30,2)</f>
        <v>0</v>
      </c>
      <c r="AZ94" s="110">
        <f>ROUND(AZ95+SUM(AZ98:AZ100),2)</f>
        <v>480452864.41000003</v>
      </c>
      <c r="BA94" s="110">
        <f>ROUND(BA95+SUM(BA98:BA100),2)</f>
        <v>0</v>
      </c>
      <c r="BB94" s="110">
        <f>ROUND(BB95+SUM(BB98:BB100),2)</f>
        <v>0</v>
      </c>
      <c r="BC94" s="110">
        <f>ROUND(BC95+SUM(BC98:BC100),2)</f>
        <v>0</v>
      </c>
      <c r="BD94" s="112">
        <f>ROUND(BD95+SUM(BD98:BD100),2)</f>
        <v>0</v>
      </c>
      <c r="BS94" s="113" t="s">
        <v>106</v>
      </c>
      <c r="BT94" s="113" t="s">
        <v>110</v>
      </c>
      <c r="BU94" s="114" t="s">
        <v>463</v>
      </c>
      <c r="BV94" s="113" t="s">
        <v>464</v>
      </c>
      <c r="BW94" s="113" t="s">
        <v>438</v>
      </c>
      <c r="BX94" s="113" t="s">
        <v>465</v>
      </c>
      <c r="CL94" s="113" t="s">
        <v>2</v>
      </c>
    </row>
    <row r="95" spans="1:91" s="115" customFormat="1" ht="16.5" customHeight="1" x14ac:dyDescent="0.25">
      <c r="C95" s="136"/>
      <c r="D95" s="235" t="s">
        <v>466</v>
      </c>
      <c r="E95" s="235"/>
      <c r="F95" s="235"/>
      <c r="G95" s="235"/>
      <c r="H95" s="235"/>
      <c r="I95" s="137"/>
      <c r="J95" s="235" t="s">
        <v>467</v>
      </c>
      <c r="K95" s="235"/>
      <c r="L95" s="235"/>
      <c r="M95" s="235"/>
      <c r="N95" s="235"/>
      <c r="O95" s="235"/>
      <c r="P95" s="235"/>
      <c r="Q95" s="235"/>
      <c r="R95" s="235"/>
      <c r="S95" s="235"/>
      <c r="T95" s="235"/>
      <c r="U95" s="235"/>
      <c r="V95" s="235"/>
      <c r="W95" s="235"/>
      <c r="X95" s="235"/>
      <c r="Y95" s="235"/>
      <c r="Z95" s="235"/>
      <c r="AA95" s="235"/>
      <c r="AB95" s="235"/>
      <c r="AC95" s="235"/>
      <c r="AD95" s="235"/>
      <c r="AE95" s="235"/>
      <c r="AF95" s="235"/>
      <c r="AG95" s="243">
        <f>ROUND(SUM(AG96:AG97),2)</f>
        <v>0</v>
      </c>
      <c r="AH95" s="237"/>
      <c r="AI95" s="237"/>
      <c r="AJ95" s="237"/>
      <c r="AK95" s="237"/>
      <c r="AL95" s="237"/>
      <c r="AM95" s="237"/>
      <c r="AN95" s="236">
        <f>AG95*1.21</f>
        <v>0</v>
      </c>
      <c r="AO95" s="237"/>
      <c r="AP95" s="237"/>
      <c r="AQ95" s="116" t="s">
        <v>468</v>
      </c>
      <c r="AS95" s="117">
        <f>ROUND(SUM(AS96:AS97),2)</f>
        <v>0</v>
      </c>
      <c r="AT95" s="117">
        <f t="shared" si="0"/>
        <v>100895101.53</v>
      </c>
      <c r="AU95" s="118">
        <f>ROUND(SUM(AU96:AU97),5)</f>
        <v>0</v>
      </c>
      <c r="AV95" s="117">
        <f>ROUND(AZ95*L29,2)</f>
        <v>100895101.53</v>
      </c>
      <c r="AW95" s="117">
        <f>ROUND(BA95*L30,2)</f>
        <v>0</v>
      </c>
      <c r="AX95" s="117">
        <f>ROUND(BB95*L29,2)</f>
        <v>0</v>
      </c>
      <c r="AY95" s="117">
        <f>ROUND(BC95*L30,2)</f>
        <v>0</v>
      </c>
      <c r="AZ95" s="117">
        <f>ROUND(SUM(AZ96:AZ97),2)</f>
        <v>480452864.41000003</v>
      </c>
      <c r="BA95" s="117">
        <f>ROUND(SUM(BA96:BA97),2)</f>
        <v>0</v>
      </c>
      <c r="BB95" s="117">
        <f>ROUND(SUM(BB96:BB97),2)</f>
        <v>0</v>
      </c>
      <c r="BC95" s="117">
        <f>ROUND(SUM(BC96:BC97),2)</f>
        <v>0</v>
      </c>
      <c r="BD95" s="119">
        <f>ROUND(SUM(BD96:BD97),2)</f>
        <v>0</v>
      </c>
      <c r="BS95" s="120" t="s">
        <v>106</v>
      </c>
      <c r="BT95" s="120" t="s">
        <v>109</v>
      </c>
      <c r="BU95" s="120" t="s">
        <v>463</v>
      </c>
      <c r="BV95" s="120" t="s">
        <v>464</v>
      </c>
      <c r="BW95" s="120" t="s">
        <v>469</v>
      </c>
      <c r="BX95" s="120" t="s">
        <v>438</v>
      </c>
      <c r="CL95" s="120" t="s">
        <v>2</v>
      </c>
      <c r="CM95" s="120" t="s">
        <v>4</v>
      </c>
    </row>
    <row r="96" spans="1:91" s="104" customFormat="1" ht="16.5" customHeight="1" x14ac:dyDescent="0.25">
      <c r="A96" s="121" t="s">
        <v>470</v>
      </c>
      <c r="C96" s="19"/>
      <c r="D96" s="19"/>
      <c r="E96" s="238" t="s">
        <v>471</v>
      </c>
      <c r="F96" s="238"/>
      <c r="G96" s="238"/>
      <c r="H96" s="238"/>
      <c r="I96" s="238"/>
      <c r="J96" s="19"/>
      <c r="K96" s="238" t="s">
        <v>472</v>
      </c>
      <c r="L96" s="238"/>
      <c r="M96" s="238"/>
      <c r="N96" s="238"/>
      <c r="O96" s="238"/>
      <c r="P96" s="238"/>
      <c r="Q96" s="238"/>
      <c r="R96" s="238"/>
      <c r="S96" s="238"/>
      <c r="T96" s="238"/>
      <c r="U96" s="238"/>
      <c r="V96" s="238"/>
      <c r="W96" s="238"/>
      <c r="X96" s="238"/>
      <c r="Y96" s="238"/>
      <c r="Z96" s="238"/>
      <c r="AA96" s="238"/>
      <c r="AB96" s="238"/>
      <c r="AC96" s="238"/>
      <c r="AD96" s="238"/>
      <c r="AE96" s="238"/>
      <c r="AF96" s="238"/>
      <c r="AG96" s="239">
        <f>'1.01 - Bourané konstrukce'!J128</f>
        <v>0</v>
      </c>
      <c r="AH96" s="240"/>
      <c r="AI96" s="240"/>
      <c r="AJ96" s="240"/>
      <c r="AK96" s="240"/>
      <c r="AL96" s="240"/>
      <c r="AM96" s="240"/>
      <c r="AN96" s="236">
        <f t="shared" ref="AN96:AN100" si="1">AG96*1.21</f>
        <v>0</v>
      </c>
      <c r="AO96" s="237"/>
      <c r="AP96" s="237"/>
      <c r="AQ96" s="122" t="s">
        <v>473</v>
      </c>
      <c r="AS96" s="123">
        <v>0</v>
      </c>
      <c r="AT96" s="123">
        <f t="shared" si="0"/>
        <v>0</v>
      </c>
      <c r="AU96" s="124">
        <f>'[1]1.01 - Bourané konstrukce'!P128</f>
        <v>0</v>
      </c>
      <c r="AV96" s="123">
        <f>'[1]1.01 - Bourané konstrukce'!J35</f>
        <v>0</v>
      </c>
      <c r="AW96" s="123">
        <f>'[1]1.01 - Bourané konstrukce'!J36</f>
        <v>0</v>
      </c>
      <c r="AX96" s="123">
        <f>'[1]1.01 - Bourané konstrukce'!J37</f>
        <v>0</v>
      </c>
      <c r="AY96" s="123">
        <f>'[1]1.01 - Bourané konstrukce'!J38</f>
        <v>0</v>
      </c>
      <c r="AZ96" s="123">
        <f>'[1]1.01 - Bourané konstrukce'!F35</f>
        <v>0</v>
      </c>
      <c r="BA96" s="123">
        <f>'[1]1.01 - Bourané konstrukce'!F36</f>
        <v>0</v>
      </c>
      <c r="BB96" s="123">
        <f>'[1]1.01 - Bourané konstrukce'!F37</f>
        <v>0</v>
      </c>
      <c r="BC96" s="123">
        <f>'[1]1.01 - Bourané konstrukce'!F38</f>
        <v>0</v>
      </c>
      <c r="BD96" s="125">
        <f>'[1]1.01 - Bourané konstrukce'!F39</f>
        <v>0</v>
      </c>
      <c r="BT96" s="5" t="s">
        <v>4</v>
      </c>
      <c r="BV96" s="5" t="s">
        <v>464</v>
      </c>
      <c r="BW96" s="5" t="s">
        <v>474</v>
      </c>
      <c r="BX96" s="5" t="s">
        <v>469</v>
      </c>
      <c r="CL96" s="5" t="s">
        <v>2</v>
      </c>
    </row>
    <row r="97" spans="1:91" s="104" customFormat="1" ht="16.5" customHeight="1" x14ac:dyDescent="0.25">
      <c r="A97" s="121" t="s">
        <v>470</v>
      </c>
      <c r="C97" s="19"/>
      <c r="D97" s="19"/>
      <c r="E97" s="238" t="s">
        <v>475</v>
      </c>
      <c r="F97" s="238"/>
      <c r="G97" s="238"/>
      <c r="H97" s="238"/>
      <c r="I97" s="238"/>
      <c r="J97" s="19"/>
      <c r="K97" s="238" t="s">
        <v>476</v>
      </c>
      <c r="L97" s="238"/>
      <c r="M97" s="238"/>
      <c r="N97" s="238"/>
      <c r="O97" s="238"/>
      <c r="P97" s="238"/>
      <c r="Q97" s="238"/>
      <c r="R97" s="238"/>
      <c r="S97" s="238"/>
      <c r="T97" s="238"/>
      <c r="U97" s="238"/>
      <c r="V97" s="238"/>
      <c r="W97" s="238"/>
      <c r="X97" s="238"/>
      <c r="Y97" s="238"/>
      <c r="Z97" s="238"/>
      <c r="AA97" s="238"/>
      <c r="AB97" s="238"/>
      <c r="AC97" s="238"/>
      <c r="AD97" s="238"/>
      <c r="AE97" s="238"/>
      <c r="AF97" s="238"/>
      <c r="AG97" s="239">
        <f>'1.02 - Nové konstrukce'!J98</f>
        <v>0</v>
      </c>
      <c r="AH97" s="240"/>
      <c r="AI97" s="240"/>
      <c r="AJ97" s="240"/>
      <c r="AK97" s="240"/>
      <c r="AL97" s="240"/>
      <c r="AM97" s="240"/>
      <c r="AN97" s="236">
        <f t="shared" si="1"/>
        <v>0</v>
      </c>
      <c r="AO97" s="237"/>
      <c r="AP97" s="237"/>
      <c r="AQ97" s="122" t="s">
        <v>473</v>
      </c>
      <c r="AS97" s="123">
        <v>0</v>
      </c>
      <c r="AT97" s="123">
        <f t="shared" si="0"/>
        <v>100895101.53</v>
      </c>
      <c r="AU97" s="124">
        <f>'[1]1.02 - Nové konstrukce'!P128</f>
        <v>0</v>
      </c>
      <c r="AV97" s="123">
        <f>'[1]1.02 - Nové konstrukce'!J35</f>
        <v>100895101.53</v>
      </c>
      <c r="AW97" s="123">
        <f>'[1]1.02 - Nové konstrukce'!J36</f>
        <v>0</v>
      </c>
      <c r="AX97" s="123">
        <f>'[1]1.02 - Nové konstrukce'!J37</f>
        <v>0</v>
      </c>
      <c r="AY97" s="123">
        <f>'[1]1.02 - Nové konstrukce'!J38</f>
        <v>0</v>
      </c>
      <c r="AZ97" s="123">
        <f>'[1]1.02 - Nové konstrukce'!F35</f>
        <v>480452864.41000003</v>
      </c>
      <c r="BA97" s="123">
        <f>'[1]1.02 - Nové konstrukce'!F36</f>
        <v>0</v>
      </c>
      <c r="BB97" s="123">
        <f>'[1]1.02 - Nové konstrukce'!F37</f>
        <v>0</v>
      </c>
      <c r="BC97" s="123">
        <f>'[1]1.02 - Nové konstrukce'!F38</f>
        <v>0</v>
      </c>
      <c r="BD97" s="125">
        <f>'[1]1.02 - Nové konstrukce'!F39</f>
        <v>0</v>
      </c>
      <c r="BT97" s="5" t="s">
        <v>4</v>
      </c>
      <c r="BV97" s="5" t="s">
        <v>464</v>
      </c>
      <c r="BW97" s="5" t="s">
        <v>0</v>
      </c>
      <c r="BX97" s="5" t="s">
        <v>469</v>
      </c>
      <c r="CL97" s="5" t="s">
        <v>2</v>
      </c>
    </row>
    <row r="98" spans="1:91" s="115" customFormat="1" ht="16.5" customHeight="1" x14ac:dyDescent="0.25">
      <c r="A98" s="121" t="s">
        <v>470</v>
      </c>
      <c r="C98" s="136"/>
      <c r="D98" s="235" t="s">
        <v>477</v>
      </c>
      <c r="E98" s="235"/>
      <c r="F98" s="235"/>
      <c r="G98" s="235"/>
      <c r="H98" s="235"/>
      <c r="I98" s="137"/>
      <c r="J98" s="235" t="s">
        <v>478</v>
      </c>
      <c r="K98" s="235"/>
      <c r="L98" s="235"/>
      <c r="M98" s="235"/>
      <c r="N98" s="235"/>
      <c r="O98" s="235"/>
      <c r="P98" s="235"/>
      <c r="Q98" s="235"/>
      <c r="R98" s="235"/>
      <c r="S98" s="235"/>
      <c r="T98" s="235"/>
      <c r="U98" s="235"/>
      <c r="V98" s="235"/>
      <c r="W98" s="235"/>
      <c r="X98" s="235"/>
      <c r="Y98" s="235"/>
      <c r="Z98" s="235"/>
      <c r="AA98" s="235"/>
      <c r="AB98" s="235"/>
      <c r="AC98" s="235"/>
      <c r="AD98" s="235"/>
      <c r="AE98" s="235"/>
      <c r="AF98" s="235"/>
      <c r="AG98" s="236">
        <f>'SO02 - Vyústění odvodnění'!J121</f>
        <v>0</v>
      </c>
      <c r="AH98" s="237"/>
      <c r="AI98" s="237"/>
      <c r="AJ98" s="237"/>
      <c r="AK98" s="237"/>
      <c r="AL98" s="237"/>
      <c r="AM98" s="237"/>
      <c r="AN98" s="236">
        <f t="shared" si="1"/>
        <v>0</v>
      </c>
      <c r="AO98" s="237"/>
      <c r="AP98" s="237"/>
      <c r="AQ98" s="116" t="s">
        <v>468</v>
      </c>
      <c r="AS98" s="117">
        <v>0</v>
      </c>
      <c r="AT98" s="117">
        <f t="shared" si="0"/>
        <v>0</v>
      </c>
      <c r="AU98" s="118">
        <f>'[1]SO02 - Vyústění odvodnění'!P121</f>
        <v>0</v>
      </c>
      <c r="AV98" s="117">
        <f>'[1]SO02 - Vyústění odvodnění'!J33</f>
        <v>0</v>
      </c>
      <c r="AW98" s="117">
        <f>'[1]SO02 - Vyústění odvodnění'!J34</f>
        <v>0</v>
      </c>
      <c r="AX98" s="117">
        <f>'[1]SO02 - Vyústění odvodnění'!J35</f>
        <v>0</v>
      </c>
      <c r="AY98" s="117">
        <f>'[1]SO02 - Vyústění odvodnění'!J36</f>
        <v>0</v>
      </c>
      <c r="AZ98" s="117">
        <f>'[1]SO02 - Vyústění odvodnění'!F33</f>
        <v>0</v>
      </c>
      <c r="BA98" s="117">
        <f>'[1]SO02 - Vyústění odvodnění'!F34</f>
        <v>0</v>
      </c>
      <c r="BB98" s="117">
        <f>'[1]SO02 - Vyústění odvodnění'!F35</f>
        <v>0</v>
      </c>
      <c r="BC98" s="117">
        <f>'[1]SO02 - Vyústění odvodnění'!F36</f>
        <v>0</v>
      </c>
      <c r="BD98" s="119">
        <f>'[1]SO02 - Vyústění odvodnění'!F37</f>
        <v>0</v>
      </c>
      <c r="BT98" s="120" t="s">
        <v>109</v>
      </c>
      <c r="BV98" s="120" t="s">
        <v>464</v>
      </c>
      <c r="BW98" s="120" t="s">
        <v>479</v>
      </c>
      <c r="BX98" s="120" t="s">
        <v>438</v>
      </c>
      <c r="CL98" s="120" t="s">
        <v>2</v>
      </c>
      <c r="CM98" s="120" t="s">
        <v>4</v>
      </c>
    </row>
    <row r="99" spans="1:91" s="115" customFormat="1" ht="16.5" customHeight="1" x14ac:dyDescent="0.25">
      <c r="A99" s="121" t="s">
        <v>470</v>
      </c>
      <c r="C99" s="136"/>
      <c r="D99" s="235" t="s">
        <v>480</v>
      </c>
      <c r="E99" s="235"/>
      <c r="F99" s="235"/>
      <c r="G99" s="235"/>
      <c r="H99" s="235"/>
      <c r="I99" s="137"/>
      <c r="J99" s="235" t="s">
        <v>481</v>
      </c>
      <c r="K99" s="235"/>
      <c r="L99" s="235"/>
      <c r="M99" s="235"/>
      <c r="N99" s="235"/>
      <c r="O99" s="235"/>
      <c r="P99" s="235"/>
      <c r="Q99" s="235"/>
      <c r="R99" s="235"/>
      <c r="S99" s="235"/>
      <c r="T99" s="235"/>
      <c r="U99" s="235"/>
      <c r="V99" s="235"/>
      <c r="W99" s="235"/>
      <c r="X99" s="235"/>
      <c r="Y99" s="235"/>
      <c r="Z99" s="235"/>
      <c r="AA99" s="235"/>
      <c r="AB99" s="235"/>
      <c r="AC99" s="235"/>
      <c r="AD99" s="235"/>
      <c r="AE99" s="235"/>
      <c r="AF99" s="235"/>
      <c r="AG99" s="236">
        <f>'SO03 - Napojení na kanali...'!J120</f>
        <v>0</v>
      </c>
      <c r="AH99" s="237"/>
      <c r="AI99" s="237"/>
      <c r="AJ99" s="237"/>
      <c r="AK99" s="237"/>
      <c r="AL99" s="237"/>
      <c r="AM99" s="237"/>
      <c r="AN99" s="236">
        <f t="shared" si="1"/>
        <v>0</v>
      </c>
      <c r="AO99" s="237"/>
      <c r="AP99" s="237"/>
      <c r="AQ99" s="116" t="s">
        <v>468</v>
      </c>
      <c r="AS99" s="117">
        <v>0</v>
      </c>
      <c r="AT99" s="117">
        <f t="shared" si="0"/>
        <v>0</v>
      </c>
      <c r="AU99" s="118">
        <f>'[1]SO03 - Napojení na kanali...'!P120</f>
        <v>0</v>
      </c>
      <c r="AV99" s="117">
        <f>'[1]SO03 - Napojení na kanali...'!J33</f>
        <v>0</v>
      </c>
      <c r="AW99" s="117">
        <f>'[1]SO03 - Napojení na kanali...'!J34</f>
        <v>0</v>
      </c>
      <c r="AX99" s="117">
        <f>'[1]SO03 - Napojení na kanali...'!J35</f>
        <v>0</v>
      </c>
      <c r="AY99" s="117">
        <f>'[1]SO03 - Napojení na kanali...'!J36</f>
        <v>0</v>
      </c>
      <c r="AZ99" s="117">
        <f>'[1]SO03 - Napojení na kanali...'!F33</f>
        <v>0</v>
      </c>
      <c r="BA99" s="117">
        <f>'[1]SO03 - Napojení na kanali...'!F34</f>
        <v>0</v>
      </c>
      <c r="BB99" s="117">
        <f>'[1]SO03 - Napojení na kanali...'!F35</f>
        <v>0</v>
      </c>
      <c r="BC99" s="117">
        <f>'[1]SO03 - Napojení na kanali...'!F36</f>
        <v>0</v>
      </c>
      <c r="BD99" s="119">
        <f>'[1]SO03 - Napojení na kanali...'!F37</f>
        <v>0</v>
      </c>
      <c r="BT99" s="120" t="s">
        <v>109</v>
      </c>
      <c r="BV99" s="120" t="s">
        <v>464</v>
      </c>
      <c r="BW99" s="120" t="s">
        <v>482</v>
      </c>
      <c r="BX99" s="120" t="s">
        <v>438</v>
      </c>
      <c r="CL99" s="120" t="s">
        <v>2</v>
      </c>
      <c r="CM99" s="120" t="s">
        <v>4</v>
      </c>
    </row>
    <row r="100" spans="1:91" s="115" customFormat="1" ht="16.5" customHeight="1" x14ac:dyDescent="0.25">
      <c r="A100" s="121" t="s">
        <v>470</v>
      </c>
      <c r="C100" s="136"/>
      <c r="D100" s="235" t="s">
        <v>483</v>
      </c>
      <c r="E100" s="235"/>
      <c r="F100" s="235"/>
      <c r="G100" s="235"/>
      <c r="H100" s="235"/>
      <c r="I100" s="137"/>
      <c r="J100" s="235" t="s">
        <v>484</v>
      </c>
      <c r="K100" s="235"/>
      <c r="L100" s="235"/>
      <c r="M100" s="235"/>
      <c r="N100" s="235"/>
      <c r="O100" s="235"/>
      <c r="P100" s="235"/>
      <c r="Q100" s="235"/>
      <c r="R100" s="235"/>
      <c r="S100" s="235"/>
      <c r="T100" s="235"/>
      <c r="U100" s="235"/>
      <c r="V100" s="235"/>
      <c r="W100" s="235"/>
      <c r="X100" s="235"/>
      <c r="Y100" s="235"/>
      <c r="Z100" s="235"/>
      <c r="AA100" s="235"/>
      <c r="AB100" s="235"/>
      <c r="AC100" s="235"/>
      <c r="AD100" s="235"/>
      <c r="AE100" s="235"/>
      <c r="AF100" s="235"/>
      <c r="AG100" s="236">
        <f>'VRN - Vedlejší rozpočtové...'!J96</f>
        <v>0</v>
      </c>
      <c r="AH100" s="237"/>
      <c r="AI100" s="237"/>
      <c r="AJ100" s="237"/>
      <c r="AK100" s="237"/>
      <c r="AL100" s="237"/>
      <c r="AM100" s="237"/>
      <c r="AN100" s="236">
        <f t="shared" si="1"/>
        <v>0</v>
      </c>
      <c r="AO100" s="237"/>
      <c r="AP100" s="237"/>
      <c r="AQ100" s="116" t="s">
        <v>468</v>
      </c>
      <c r="AS100" s="126">
        <v>0</v>
      </c>
      <c r="AT100" s="126">
        <f t="shared" si="0"/>
        <v>0</v>
      </c>
      <c r="AU100" s="127">
        <f>'[1]VRN - Vedlejší rozpočtové...'!P119</f>
        <v>0</v>
      </c>
      <c r="AV100" s="126">
        <f>'[1]VRN - Vedlejší rozpočtové...'!J33</f>
        <v>0</v>
      </c>
      <c r="AW100" s="126">
        <f>'[1]VRN - Vedlejší rozpočtové...'!J34</f>
        <v>0</v>
      </c>
      <c r="AX100" s="126">
        <f>'[1]VRN - Vedlejší rozpočtové...'!J35</f>
        <v>0</v>
      </c>
      <c r="AY100" s="126">
        <f>'[1]VRN - Vedlejší rozpočtové...'!J36</f>
        <v>0</v>
      </c>
      <c r="AZ100" s="126">
        <f>'[1]VRN - Vedlejší rozpočtové...'!F33</f>
        <v>0</v>
      </c>
      <c r="BA100" s="126">
        <f>'[1]VRN - Vedlejší rozpočtové...'!F34</f>
        <v>0</v>
      </c>
      <c r="BB100" s="126">
        <f>'[1]VRN - Vedlejší rozpočtové...'!F35</f>
        <v>0</v>
      </c>
      <c r="BC100" s="126">
        <f>'[1]VRN - Vedlejší rozpočtové...'!F36</f>
        <v>0</v>
      </c>
      <c r="BD100" s="128">
        <f>'[1]VRN - Vedlejší rozpočtové...'!F37</f>
        <v>0</v>
      </c>
      <c r="BT100" s="120" t="s">
        <v>109</v>
      </c>
      <c r="BV100" s="120" t="s">
        <v>464</v>
      </c>
      <c r="BW100" s="120" t="s">
        <v>485</v>
      </c>
      <c r="BX100" s="120" t="s">
        <v>438</v>
      </c>
      <c r="CL100" s="120" t="s">
        <v>2</v>
      </c>
      <c r="CM100" s="120" t="s">
        <v>4</v>
      </c>
    </row>
    <row r="101" spans="1:91" s="4" customFormat="1" ht="30" customHeight="1" x14ac:dyDescent="0.25"/>
    <row r="102" spans="1:91" s="4" customFormat="1" ht="6.95" customHeight="1" x14ac:dyDescent="0.25">
      <c r="AQ102" s="23"/>
    </row>
  </sheetData>
  <mergeCells count="62">
    <mergeCell ref="AR2:BE2"/>
    <mergeCell ref="K5:AO5"/>
    <mergeCell ref="BE5:BE34"/>
    <mergeCell ref="K6:AO6"/>
    <mergeCell ref="E14:AJ14"/>
    <mergeCell ref="E23:AN23"/>
    <mergeCell ref="AK26:AO26"/>
    <mergeCell ref="L28:P28"/>
    <mergeCell ref="W28:AE28"/>
    <mergeCell ref="AK28:AO28"/>
    <mergeCell ref="L29:P29"/>
    <mergeCell ref="W29:AE29"/>
    <mergeCell ref="AK29:AO29"/>
    <mergeCell ref="L30:P30"/>
    <mergeCell ref="W30:AE30"/>
    <mergeCell ref="AK30:AO30"/>
    <mergeCell ref="L85:AO85"/>
    <mergeCell ref="L31:P31"/>
    <mergeCell ref="W31:AE31"/>
    <mergeCell ref="AK31:AO31"/>
    <mergeCell ref="L32:P32"/>
    <mergeCell ref="W32:AE32"/>
    <mergeCell ref="AK32:AO32"/>
    <mergeCell ref="L33:P33"/>
    <mergeCell ref="W33:AE33"/>
    <mergeCell ref="AK33:AO33"/>
    <mergeCell ref="X35:AB35"/>
    <mergeCell ref="AK35:AO35"/>
    <mergeCell ref="AM87:AN87"/>
    <mergeCell ref="AM89:AP89"/>
    <mergeCell ref="AS89:AT91"/>
    <mergeCell ref="AM90:AP90"/>
    <mergeCell ref="C92:G92"/>
    <mergeCell ref="I92:AF92"/>
    <mergeCell ref="AG92:AM92"/>
    <mergeCell ref="AN92:AP92"/>
    <mergeCell ref="AG94:AM94"/>
    <mergeCell ref="AN94:AP94"/>
    <mergeCell ref="D95:H95"/>
    <mergeCell ref="J95:AF95"/>
    <mergeCell ref="AG95:AM95"/>
    <mergeCell ref="AN95:AP95"/>
    <mergeCell ref="E96:I96"/>
    <mergeCell ref="K96:AF96"/>
    <mergeCell ref="AG96:AM96"/>
    <mergeCell ref="AN96:AP96"/>
    <mergeCell ref="E97:I97"/>
    <mergeCell ref="K97:AF97"/>
    <mergeCell ref="AG97:AM97"/>
    <mergeCell ref="AN97:AP97"/>
    <mergeCell ref="D100:H100"/>
    <mergeCell ref="J100:AF100"/>
    <mergeCell ref="AG100:AM100"/>
    <mergeCell ref="AN100:AP100"/>
    <mergeCell ref="D98:H98"/>
    <mergeCell ref="J98:AF98"/>
    <mergeCell ref="AG98:AM98"/>
    <mergeCell ref="AN98:AP98"/>
    <mergeCell ref="D99:H99"/>
    <mergeCell ref="J99:AF99"/>
    <mergeCell ref="AG99:AM99"/>
    <mergeCell ref="AN99:AP99"/>
  </mergeCells>
  <hyperlinks>
    <hyperlink ref="A96" location="'1.01 - Bourané konstrukce'!C2" display="/" xr:uid="{00000000-0004-0000-0000-000000000000}"/>
    <hyperlink ref="A97" location="'1.02 - Nové konstrukce'!C2" display="/" xr:uid="{00000000-0004-0000-0000-000001000000}"/>
    <hyperlink ref="A98" location="'SO02 - Vyústění odvodnění'!C2" display="/" xr:uid="{00000000-0004-0000-0000-000002000000}"/>
    <hyperlink ref="A99" location="'SO03 - Napojení na kanali...'!C2" display="/" xr:uid="{00000000-0004-0000-0000-000003000000}"/>
    <hyperlink ref="A100" location="'VRN - Vedlejší rozpočtové...'!C2" display="/" xr:uid="{00000000-0004-0000-0000-000004000000}"/>
  </hyperlinks>
  <pageMargins left="0.39370078740157483" right="0.39370078740157483" top="0.39370078740157483" bottom="0.39370078740157483" header="0" footer="0"/>
  <pageSetup paperSize="9" scale="6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71"/>
  <sheetViews>
    <sheetView topLeftCell="A160" workbookViewId="0">
      <selection activeCell="J158" sqref="J158"/>
    </sheetView>
  </sheetViews>
  <sheetFormatPr defaultRowHeight="15" x14ac:dyDescent="0.25"/>
  <cols>
    <col min="1" max="1" width="7.140625" customWidth="1"/>
    <col min="2" max="2" width="1" customWidth="1"/>
    <col min="3" max="3" width="3.5703125" customWidth="1"/>
    <col min="4" max="4" width="3.7109375" customWidth="1"/>
    <col min="5" max="5" width="14.7109375" customWidth="1"/>
    <col min="6" max="6" width="43.5703125" customWidth="1"/>
    <col min="7" max="7" width="6.42578125" customWidth="1"/>
    <col min="8" max="8" width="12" customWidth="1"/>
    <col min="9" max="9" width="13.5703125" customWidth="1"/>
    <col min="10" max="11" width="19.140625" customWidth="1"/>
    <col min="12" max="12" width="8" customWidth="1"/>
    <col min="13" max="13" width="9.28515625" hidden="1" customWidth="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s>
  <sheetData>
    <row r="2" spans="4:46" ht="36.950000000000003" customHeight="1" x14ac:dyDescent="0.25">
      <c r="L2" s="264"/>
      <c r="M2" s="264"/>
      <c r="N2" s="264"/>
      <c r="O2" s="264"/>
      <c r="P2" s="264"/>
      <c r="Q2" s="264"/>
      <c r="R2" s="264"/>
      <c r="S2" s="264"/>
      <c r="T2" s="264"/>
      <c r="U2" s="264"/>
      <c r="V2" s="264"/>
      <c r="AT2" s="1" t="s">
        <v>474</v>
      </c>
    </row>
    <row r="3" spans="4:46" ht="6.95" customHeight="1" x14ac:dyDescent="0.25">
      <c r="AT3" s="1" t="s">
        <v>4</v>
      </c>
    </row>
    <row r="4" spans="4:46" ht="24.95" customHeight="1" x14ac:dyDescent="0.25">
      <c r="D4" s="130" t="s">
        <v>7</v>
      </c>
      <c r="M4" s="3" t="s">
        <v>8</v>
      </c>
      <c r="AT4" s="1" t="s">
        <v>9</v>
      </c>
    </row>
    <row r="5" spans="4:46" ht="6.95" customHeight="1" x14ac:dyDescent="0.25"/>
    <row r="6" spans="4:46" s="186" customFormat="1" ht="12" customHeight="1" x14ac:dyDescent="0.25">
      <c r="D6" s="5" t="s">
        <v>13</v>
      </c>
    </row>
    <row r="7" spans="4:46" s="186" customFormat="1" ht="26.25" customHeight="1" x14ac:dyDescent="0.25">
      <c r="D7" s="282" t="s">
        <v>747</v>
      </c>
      <c r="E7" s="283"/>
      <c r="F7" s="283"/>
      <c r="G7" s="283"/>
      <c r="H7" s="283"/>
      <c r="I7" s="284"/>
    </row>
    <row r="8" spans="4:46" s="186" customFormat="1" ht="12" customHeight="1" x14ac:dyDescent="0.25">
      <c r="D8" s="5" t="s">
        <v>20</v>
      </c>
    </row>
    <row r="9" spans="4:46" s="188" customFormat="1" ht="19.899999999999999" customHeight="1" x14ac:dyDescent="0.25">
      <c r="E9" s="279" t="s">
        <v>23</v>
      </c>
      <c r="F9" s="280"/>
      <c r="G9" s="280"/>
      <c r="H9" s="280"/>
    </row>
    <row r="10" spans="4:46" s="188" customFormat="1" ht="12" customHeight="1" x14ac:dyDescent="0.25">
      <c r="D10" s="5" t="s">
        <v>26</v>
      </c>
    </row>
    <row r="11" spans="4:46" s="188" customFormat="1" ht="16.5" customHeight="1" x14ac:dyDescent="0.25">
      <c r="E11" s="255" t="s">
        <v>486</v>
      </c>
      <c r="F11" s="270"/>
      <c r="G11" s="270"/>
      <c r="H11" s="270"/>
    </row>
    <row r="12" spans="4:46" s="188" customFormat="1" x14ac:dyDescent="0.25"/>
    <row r="13" spans="4:46" s="188" customFormat="1" ht="12" customHeight="1" x14ac:dyDescent="0.25">
      <c r="D13" s="5" t="s">
        <v>34</v>
      </c>
      <c r="F13" s="5" t="s">
        <v>2</v>
      </c>
      <c r="I13" s="5" t="s">
        <v>35</v>
      </c>
      <c r="J13" s="5" t="s">
        <v>2</v>
      </c>
    </row>
    <row r="14" spans="4:46" s="188" customFormat="1" ht="12" customHeight="1" x14ac:dyDescent="0.25">
      <c r="D14" s="5" t="s">
        <v>38</v>
      </c>
      <c r="F14" s="5" t="s">
        <v>39</v>
      </c>
      <c r="I14" s="5" t="s">
        <v>40</v>
      </c>
      <c r="J14" s="138"/>
    </row>
    <row r="15" spans="4:46" s="188" customFormat="1" ht="10.9" customHeight="1" x14ac:dyDescent="0.25"/>
    <row r="16" spans="4:46" s="188" customFormat="1" ht="12" customHeight="1" x14ac:dyDescent="0.25">
      <c r="D16" s="5" t="s">
        <v>45</v>
      </c>
      <c r="I16" s="5" t="s">
        <v>46</v>
      </c>
      <c r="J16" s="5" t="s">
        <v>47</v>
      </c>
    </row>
    <row r="17" spans="4:11" s="188" customFormat="1" ht="18" customHeight="1" x14ac:dyDescent="0.25">
      <c r="E17" s="5" t="s">
        <v>48</v>
      </c>
      <c r="I17" s="5" t="s">
        <v>49</v>
      </c>
      <c r="J17" s="5" t="s">
        <v>50</v>
      </c>
    </row>
    <row r="18" spans="4:11" s="188" customFormat="1" ht="6.95" customHeight="1" x14ac:dyDescent="0.25"/>
    <row r="19" spans="4:11" s="188" customFormat="1" ht="12" customHeight="1" x14ac:dyDescent="0.25">
      <c r="D19" s="5" t="s">
        <v>51</v>
      </c>
      <c r="I19" s="5" t="s">
        <v>46</v>
      </c>
      <c r="J19" s="185" t="str">
        <f>'[1]Rekapitulace stavby'!AN13</f>
        <v>Vyplň údaj</v>
      </c>
    </row>
    <row r="20" spans="4:11" s="188" customFormat="1" ht="18" customHeight="1" x14ac:dyDescent="0.25">
      <c r="E20" s="281" t="str">
        <f>'[1]Rekapitulace stavby'!E14</f>
        <v>Vyplň údaj</v>
      </c>
      <c r="F20" s="265"/>
      <c r="G20" s="265"/>
      <c r="H20" s="265"/>
      <c r="I20" s="5" t="s">
        <v>49</v>
      </c>
      <c r="J20" s="185" t="str">
        <f>'[1]Rekapitulace stavby'!AN14</f>
        <v>Vyplň údaj</v>
      </c>
    </row>
    <row r="21" spans="4:11" s="188" customFormat="1" ht="6.95" customHeight="1" x14ac:dyDescent="0.25"/>
    <row r="22" spans="4:11" s="188" customFormat="1" ht="12" customHeight="1" x14ac:dyDescent="0.25">
      <c r="D22" s="5" t="s">
        <v>52</v>
      </c>
      <c r="I22" s="5" t="s">
        <v>46</v>
      </c>
      <c r="J22" s="5">
        <v>26957914</v>
      </c>
    </row>
    <row r="23" spans="4:11" s="188" customFormat="1" ht="18" customHeight="1" x14ac:dyDescent="0.25">
      <c r="E23" s="5" t="s">
        <v>745</v>
      </c>
      <c r="I23" s="5" t="s">
        <v>49</v>
      </c>
      <c r="J23" s="5" t="s">
        <v>744</v>
      </c>
    </row>
    <row r="24" spans="4:11" s="188" customFormat="1" ht="6.95" customHeight="1" x14ac:dyDescent="0.25"/>
    <row r="25" spans="4:11" s="188" customFormat="1" ht="12" customHeight="1" x14ac:dyDescent="0.25">
      <c r="D25" s="5" t="s">
        <v>56</v>
      </c>
      <c r="I25" s="5" t="s">
        <v>46</v>
      </c>
      <c r="J25" s="5" t="s">
        <v>53</v>
      </c>
    </row>
    <row r="26" spans="4:11" s="188" customFormat="1" ht="18" customHeight="1" x14ac:dyDescent="0.25">
      <c r="E26" s="5" t="s">
        <v>54</v>
      </c>
      <c r="I26" s="5" t="s">
        <v>49</v>
      </c>
      <c r="J26" s="5" t="s">
        <v>55</v>
      </c>
    </row>
    <row r="27" spans="4:11" s="188" customFormat="1" ht="6.95" customHeight="1" x14ac:dyDescent="0.25"/>
    <row r="28" spans="4:11" s="188" customFormat="1" ht="12" customHeight="1" x14ac:dyDescent="0.25">
      <c r="D28" s="5" t="s">
        <v>57</v>
      </c>
    </row>
    <row r="29" spans="4:11" s="231" customFormat="1" ht="16.5" customHeight="1" x14ac:dyDescent="0.25">
      <c r="E29" s="273" t="s">
        <v>2</v>
      </c>
      <c r="F29" s="273"/>
      <c r="G29" s="273"/>
      <c r="H29" s="273"/>
    </row>
    <row r="30" spans="4:11" s="188" customFormat="1" ht="6.95" customHeight="1" x14ac:dyDescent="0.25"/>
    <row r="31" spans="4:11" s="4" customFormat="1" ht="6.95" customHeight="1" x14ac:dyDescent="0.25">
      <c r="D31" s="7"/>
      <c r="E31" s="7"/>
      <c r="F31" s="7"/>
      <c r="G31" s="7"/>
      <c r="H31" s="7"/>
      <c r="I31" s="7"/>
      <c r="J31" s="7"/>
      <c r="K31" s="7"/>
    </row>
    <row r="32" spans="4:11" s="4" customFormat="1" ht="25.35" customHeight="1" x14ac:dyDescent="0.25">
      <c r="D32" s="139" t="s">
        <v>58</v>
      </c>
      <c r="J32" s="140">
        <f>ROUND(J128, 2)</f>
        <v>0</v>
      </c>
    </row>
    <row r="33" spans="3:11" s="4" customFormat="1" ht="6.95" customHeight="1" x14ac:dyDescent="0.25">
      <c r="D33" s="7"/>
      <c r="E33" s="7"/>
      <c r="F33" s="7"/>
      <c r="G33" s="7"/>
      <c r="H33" s="7"/>
      <c r="I33" s="7"/>
      <c r="J33" s="7"/>
      <c r="K33" s="7"/>
    </row>
    <row r="34" spans="3:11" s="188" customFormat="1" ht="14.45" customHeight="1" x14ac:dyDescent="0.25">
      <c r="F34" s="189" t="s">
        <v>59</v>
      </c>
      <c r="I34" s="189" t="s">
        <v>60</v>
      </c>
      <c r="J34" s="189" t="s">
        <v>61</v>
      </c>
    </row>
    <row r="35" spans="3:11" s="188" customFormat="1" ht="14.45" customHeight="1" x14ac:dyDescent="0.25">
      <c r="D35" s="190" t="s">
        <v>62</v>
      </c>
      <c r="E35" s="5" t="s">
        <v>63</v>
      </c>
      <c r="F35" s="191">
        <f>ROUND((ROUND((SUM(BE128:BE164)),  2) + SUM(BE166:BE170)), 2)</f>
        <v>0</v>
      </c>
      <c r="I35" s="192">
        <v>0.21</v>
      </c>
      <c r="J35" s="191">
        <f>ROUND((ROUND(((SUM(BE128:BE164))*I35),  2) + (SUM(BE166:BE170)*I35)), 2)</f>
        <v>0</v>
      </c>
    </row>
    <row r="36" spans="3:11" s="188" customFormat="1" ht="14.45" customHeight="1" x14ac:dyDescent="0.25">
      <c r="E36" s="5" t="s">
        <v>64</v>
      </c>
      <c r="F36" s="191">
        <f>ROUND((ROUND((SUM(BF128:BF164)),  2) + SUM(BF166:BF170)), 2)</f>
        <v>0</v>
      </c>
      <c r="I36" s="192">
        <v>0.15</v>
      </c>
      <c r="J36" s="191">
        <f>ROUND((ROUND(((SUM(BF128:BF164))*I36),  2) + (SUM(BF166:BF170)*I36)), 2)</f>
        <v>0</v>
      </c>
    </row>
    <row r="37" spans="3:11" s="4" customFormat="1" ht="14.45" hidden="1" customHeight="1" x14ac:dyDescent="0.25">
      <c r="E37" s="131" t="s">
        <v>65</v>
      </c>
      <c r="F37" s="123">
        <f>ROUND((ROUND((SUM(BG128:BG164)),  2) + SUM(BG166:BG170)), 2)</f>
        <v>0</v>
      </c>
      <c r="I37" s="141">
        <v>0.21</v>
      </c>
      <c r="J37" s="123">
        <f>0</f>
        <v>0</v>
      </c>
    </row>
    <row r="38" spans="3:11" s="4" customFormat="1" ht="14.45" hidden="1" customHeight="1" x14ac:dyDescent="0.25">
      <c r="E38" s="131" t="s">
        <v>66</v>
      </c>
      <c r="F38" s="123">
        <f>ROUND((ROUND((SUM(BH128:BH164)),  2) + SUM(BH166:BH170)), 2)</f>
        <v>0</v>
      </c>
      <c r="I38" s="141">
        <v>0.15</v>
      </c>
      <c r="J38" s="123">
        <f>0</f>
        <v>0</v>
      </c>
    </row>
    <row r="39" spans="3:11" s="4" customFormat="1" ht="14.45" hidden="1" customHeight="1" x14ac:dyDescent="0.25">
      <c r="E39" s="131" t="s">
        <v>67</v>
      </c>
      <c r="F39" s="123">
        <f>ROUND((ROUND((SUM(BI128:BI164)),  2) + SUM(BI166:BI170)), 2)</f>
        <v>0</v>
      </c>
      <c r="I39" s="141">
        <v>0</v>
      </c>
      <c r="J39" s="123">
        <f>0</f>
        <v>0</v>
      </c>
    </row>
    <row r="40" spans="3:11" s="4" customFormat="1" ht="6.95" customHeight="1" x14ac:dyDescent="0.25"/>
    <row r="41" spans="3:11" s="4" customFormat="1" ht="25.35" customHeight="1" x14ac:dyDescent="0.25">
      <c r="C41" s="142"/>
      <c r="D41" s="8" t="s">
        <v>68</v>
      </c>
      <c r="E41" s="9"/>
      <c r="F41" s="9"/>
      <c r="G41" s="10" t="s">
        <v>69</v>
      </c>
      <c r="H41" s="11" t="s">
        <v>70</v>
      </c>
      <c r="I41" s="9"/>
      <c r="J41" s="12">
        <f>SUM(J32:J39)</f>
        <v>0</v>
      </c>
      <c r="K41" s="9"/>
    </row>
    <row r="42" spans="3:11" s="4" customFormat="1" ht="14.45" customHeight="1" x14ac:dyDescent="0.25"/>
    <row r="43" spans="3:11" ht="14.45" customHeight="1" x14ac:dyDescent="0.25"/>
    <row r="44" spans="3:11" ht="14.45" customHeight="1" x14ac:dyDescent="0.25"/>
    <row r="45" spans="3:11" ht="14.45" customHeight="1" x14ac:dyDescent="0.25"/>
    <row r="46" spans="3:11" ht="14.45" customHeight="1" x14ac:dyDescent="0.25"/>
    <row r="47" spans="3:11" ht="14.45" customHeight="1" x14ac:dyDescent="0.25"/>
    <row r="48" spans="3:11" ht="14.45" customHeight="1" x14ac:dyDescent="0.25"/>
    <row r="49" spans="4:11" ht="14.45" customHeight="1" x14ac:dyDescent="0.25"/>
    <row r="50" spans="4:11" s="4" customFormat="1" ht="14.45" customHeight="1" x14ac:dyDescent="0.25">
      <c r="D50" s="13" t="s">
        <v>71</v>
      </c>
      <c r="E50" s="14"/>
      <c r="F50" s="14"/>
      <c r="G50" s="13" t="s">
        <v>72</v>
      </c>
      <c r="H50" s="14"/>
      <c r="I50" s="14"/>
      <c r="J50" s="14"/>
      <c r="K50" s="14"/>
    </row>
    <row r="58" spans="4:11" s="186" customFormat="1" x14ac:dyDescent="0.25"/>
    <row r="59" spans="4:11" s="186" customFormat="1" x14ac:dyDescent="0.25"/>
    <row r="60" spans="4:11" s="186" customFormat="1" x14ac:dyDescent="0.25"/>
    <row r="61" spans="4:11" s="188" customFormat="1" x14ac:dyDescent="0.25">
      <c r="D61" s="193" t="s">
        <v>73</v>
      </c>
      <c r="E61" s="194"/>
      <c r="F61" s="195" t="s">
        <v>74</v>
      </c>
      <c r="G61" s="193" t="s">
        <v>73</v>
      </c>
      <c r="H61" s="194"/>
      <c r="I61" s="194"/>
      <c r="J61" s="196" t="s">
        <v>74</v>
      </c>
      <c r="K61" s="194"/>
    </row>
    <row r="62" spans="4:11" s="186" customFormat="1" x14ac:dyDescent="0.25"/>
    <row r="63" spans="4:11" s="186" customFormat="1" x14ac:dyDescent="0.25"/>
    <row r="64" spans="4:11" s="186" customFormat="1" x14ac:dyDescent="0.25"/>
    <row r="65" spans="4:11" s="188" customFormat="1" x14ac:dyDescent="0.25">
      <c r="D65" s="232" t="s">
        <v>75</v>
      </c>
      <c r="E65" s="233"/>
      <c r="F65" s="233"/>
      <c r="G65" s="232" t="s">
        <v>76</v>
      </c>
      <c r="H65" s="233"/>
      <c r="I65" s="233"/>
      <c r="J65" s="233"/>
      <c r="K65" s="233"/>
    </row>
    <row r="66" spans="4:11" s="186" customFormat="1" x14ac:dyDescent="0.25"/>
    <row r="67" spans="4:11" s="186" customFormat="1" x14ac:dyDescent="0.25"/>
    <row r="68" spans="4:11" s="186" customFormat="1" x14ac:dyDescent="0.25"/>
    <row r="69" spans="4:11" s="186" customFormat="1" x14ac:dyDescent="0.25"/>
    <row r="70" spans="4:11" s="186" customFormat="1" x14ac:dyDescent="0.25"/>
    <row r="71" spans="4:11" s="186" customFormat="1" x14ac:dyDescent="0.25"/>
    <row r="72" spans="4:11" s="186" customFormat="1" x14ac:dyDescent="0.25"/>
    <row r="73" spans="4:11" s="186" customFormat="1" x14ac:dyDescent="0.25"/>
    <row r="74" spans="4:11" s="186" customFormat="1" x14ac:dyDescent="0.25"/>
    <row r="75" spans="4:11" s="186" customFormat="1" x14ac:dyDescent="0.25"/>
    <row r="76" spans="4:11" s="188" customFormat="1" x14ac:dyDescent="0.25">
      <c r="D76" s="193" t="s">
        <v>73</v>
      </c>
      <c r="E76" s="194"/>
      <c r="F76" s="195" t="s">
        <v>74</v>
      </c>
      <c r="G76" s="193" t="s">
        <v>73</v>
      </c>
      <c r="H76" s="194"/>
      <c r="I76" s="194"/>
      <c r="J76" s="196" t="s">
        <v>74</v>
      </c>
      <c r="K76" s="194"/>
    </row>
    <row r="77" spans="4:11" s="188" customFormat="1" ht="14.45" customHeight="1" x14ac:dyDescent="0.25"/>
    <row r="78" spans="4:11" s="186" customFormat="1" x14ac:dyDescent="0.25"/>
    <row r="79" spans="4:11" s="186" customFormat="1" x14ac:dyDescent="0.25"/>
    <row r="81" spans="3:11" s="4" customFormat="1" ht="6.95" customHeight="1" x14ac:dyDescent="0.25"/>
    <row r="82" spans="3:11" s="4" customFormat="1" ht="24.95" customHeight="1" x14ac:dyDescent="0.25">
      <c r="C82" s="130" t="s">
        <v>77</v>
      </c>
    </row>
    <row r="83" spans="3:11" s="4" customFormat="1" ht="6.95" customHeight="1" x14ac:dyDescent="0.25"/>
    <row r="84" spans="3:11" s="188" customFormat="1" ht="12" customHeight="1" x14ac:dyDescent="0.25">
      <c r="C84" s="5" t="s">
        <v>13</v>
      </c>
    </row>
    <row r="85" spans="3:11" s="188" customFormat="1" ht="26.25" customHeight="1" x14ac:dyDescent="0.25">
      <c r="E85" s="279" t="s">
        <v>746</v>
      </c>
      <c r="F85" s="285"/>
      <c r="G85" s="285"/>
      <c r="H85" s="285"/>
      <c r="I85" s="286"/>
    </row>
    <row r="86" spans="3:11" s="186" customFormat="1" ht="12" customHeight="1" x14ac:dyDescent="0.25">
      <c r="C86" s="5" t="s">
        <v>20</v>
      </c>
    </row>
    <row r="87" spans="3:11" s="188" customFormat="1" ht="16.5" customHeight="1" x14ac:dyDescent="0.25">
      <c r="E87" s="279" t="s">
        <v>23</v>
      </c>
      <c r="F87" s="280"/>
      <c r="G87" s="280"/>
      <c r="H87" s="280"/>
    </row>
    <row r="88" spans="3:11" s="188" customFormat="1" ht="12" customHeight="1" x14ac:dyDescent="0.25">
      <c r="C88" s="5" t="s">
        <v>26</v>
      </c>
    </row>
    <row r="89" spans="3:11" s="188" customFormat="1" ht="16.5" customHeight="1" x14ac:dyDescent="0.25">
      <c r="E89" s="255" t="str">
        <f>E11</f>
        <v>1.01 - Bourané konstrukce</v>
      </c>
      <c r="F89" s="270"/>
      <c r="G89" s="270"/>
      <c r="H89" s="270"/>
    </row>
    <row r="90" spans="3:11" s="188" customFormat="1" ht="6.95" customHeight="1" x14ac:dyDescent="0.25"/>
    <row r="91" spans="3:11" s="188" customFormat="1" ht="12" customHeight="1" x14ac:dyDescent="0.25">
      <c r="C91" s="5" t="s">
        <v>38</v>
      </c>
      <c r="F91" s="5" t="str">
        <f>F14</f>
        <v>ulice Vídeňská, Brno</v>
      </c>
      <c r="I91" s="5" t="s">
        <v>40</v>
      </c>
      <c r="J91" s="138" t="str">
        <f>IF(J14="","",J14)</f>
        <v/>
      </c>
    </row>
    <row r="92" spans="3:11" s="188" customFormat="1" ht="6.95" customHeight="1" x14ac:dyDescent="0.25"/>
    <row r="93" spans="3:11" s="188" customFormat="1" ht="28.15" customHeight="1" x14ac:dyDescent="0.25">
      <c r="C93" s="5" t="s">
        <v>45</v>
      </c>
      <c r="F93" s="5" t="str">
        <f>E17</f>
        <v>Dopravní podnik města Brna, a. s.</v>
      </c>
      <c r="I93" s="5" t="s">
        <v>52</v>
      </c>
      <c r="J93" s="184" t="str">
        <f>E23</f>
        <v>PRODOZ road s.r.o., Brno</v>
      </c>
    </row>
    <row r="94" spans="3:11" s="188" customFormat="1" ht="25.7" customHeight="1" x14ac:dyDescent="0.25">
      <c r="C94" s="5" t="s">
        <v>51</v>
      </c>
      <c r="F94" s="5" t="str">
        <f>IF(E20="","",E20)</f>
        <v>Vyplň údaj</v>
      </c>
      <c r="I94" s="5" t="s">
        <v>56</v>
      </c>
      <c r="J94" s="184" t="str">
        <f>E26</f>
        <v>Vysoké učení technické v Brně</v>
      </c>
    </row>
    <row r="95" spans="3:11" s="4" customFormat="1" ht="10.35" customHeight="1" x14ac:dyDescent="0.25"/>
    <row r="96" spans="3:11" s="4" customFormat="1" ht="29.25" customHeight="1" x14ac:dyDescent="0.25">
      <c r="C96" s="143" t="s">
        <v>78</v>
      </c>
      <c r="D96" s="142"/>
      <c r="E96" s="142"/>
      <c r="F96" s="142"/>
      <c r="G96" s="142"/>
      <c r="H96" s="142"/>
      <c r="I96" s="142"/>
      <c r="J96" s="144" t="s">
        <v>79</v>
      </c>
      <c r="K96" s="142"/>
    </row>
    <row r="97" spans="3:47" s="4" customFormat="1" ht="10.35" customHeight="1" x14ac:dyDescent="0.25"/>
    <row r="98" spans="3:47" s="4" customFormat="1" ht="22.9" customHeight="1" x14ac:dyDescent="0.25">
      <c r="C98" s="145" t="s">
        <v>80</v>
      </c>
      <c r="J98" s="140">
        <f>J128</f>
        <v>0</v>
      </c>
      <c r="AU98" s="1" t="s">
        <v>81</v>
      </c>
    </row>
    <row r="99" spans="3:47" s="15" customFormat="1" ht="24.95" customHeight="1" x14ac:dyDescent="0.25">
      <c r="D99" s="16" t="s">
        <v>82</v>
      </c>
      <c r="E99" s="17"/>
      <c r="F99" s="17"/>
      <c r="G99" s="17"/>
      <c r="H99" s="17"/>
      <c r="I99" s="17"/>
      <c r="J99" s="18">
        <f>J129</f>
        <v>0</v>
      </c>
    </row>
    <row r="100" spans="3:47" s="19" customFormat="1" ht="19.899999999999999" customHeight="1" x14ac:dyDescent="0.25">
      <c r="D100" s="20" t="s">
        <v>83</v>
      </c>
      <c r="E100" s="21"/>
      <c r="F100" s="21"/>
      <c r="G100" s="21"/>
      <c r="H100" s="21"/>
      <c r="I100" s="21"/>
      <c r="J100" s="22">
        <f>J130</f>
        <v>0</v>
      </c>
    </row>
    <row r="101" spans="3:47" s="19" customFormat="1" ht="19.899999999999999" customHeight="1" x14ac:dyDescent="0.25">
      <c r="D101" s="20" t="s">
        <v>85</v>
      </c>
      <c r="E101" s="21"/>
      <c r="F101" s="21"/>
      <c r="G101" s="21"/>
      <c r="H101" s="21"/>
      <c r="I101" s="21"/>
      <c r="J101" s="22">
        <f>J142</f>
        <v>0</v>
      </c>
    </row>
    <row r="102" spans="3:47" s="19" customFormat="1" ht="19.899999999999999" customHeight="1" x14ac:dyDescent="0.25">
      <c r="D102" s="20" t="s">
        <v>87</v>
      </c>
      <c r="E102" s="21"/>
      <c r="F102" s="21"/>
      <c r="G102" s="21"/>
      <c r="H102" s="21"/>
      <c r="I102" s="21"/>
      <c r="J102" s="22">
        <f>J154</f>
        <v>0</v>
      </c>
    </row>
    <row r="103" spans="3:47" s="19" customFormat="1" ht="19.899999999999999" customHeight="1" x14ac:dyDescent="0.25">
      <c r="D103" s="20" t="s">
        <v>487</v>
      </c>
      <c r="E103" s="21"/>
      <c r="F103" s="21"/>
      <c r="G103" s="21"/>
      <c r="H103" s="21"/>
      <c r="I103" s="21"/>
      <c r="J103" s="22">
        <f>J156</f>
        <v>0</v>
      </c>
    </row>
    <row r="104" spans="3:47" s="15" customFormat="1" ht="24.95" customHeight="1" x14ac:dyDescent="0.25">
      <c r="D104" s="16" t="s">
        <v>488</v>
      </c>
      <c r="E104" s="17"/>
      <c r="F104" s="17"/>
      <c r="G104" s="17"/>
      <c r="H104" s="17"/>
      <c r="I104" s="17"/>
      <c r="J104" s="18">
        <f>J162</f>
        <v>0</v>
      </c>
    </row>
    <row r="105" spans="3:47" s="19" customFormat="1" ht="19.899999999999999" customHeight="1" x14ac:dyDescent="0.25">
      <c r="D105" s="20" t="s">
        <v>489</v>
      </c>
      <c r="E105" s="21"/>
      <c r="F105" s="21"/>
      <c r="G105" s="21"/>
      <c r="H105" s="21"/>
      <c r="I105" s="21"/>
      <c r="J105" s="22">
        <f>J163</f>
        <v>0</v>
      </c>
    </row>
    <row r="106" spans="3:47" s="15" customFormat="1" ht="21.75" customHeight="1" x14ac:dyDescent="0.2">
      <c r="D106" s="146" t="s">
        <v>89</v>
      </c>
      <c r="J106" s="147">
        <f>J165</f>
        <v>0</v>
      </c>
    </row>
    <row r="107" spans="3:47" s="4" customFormat="1" ht="21.75" customHeight="1" x14ac:dyDescent="0.25"/>
    <row r="108" spans="3:47" s="4" customFormat="1" ht="6.95" customHeight="1" x14ac:dyDescent="0.25"/>
    <row r="112" spans="3:47" s="4" customFormat="1" ht="6.95" customHeight="1" x14ac:dyDescent="0.25"/>
    <row r="113" spans="3:63" s="4" customFormat="1" ht="24.95" customHeight="1" x14ac:dyDescent="0.25">
      <c r="C113" s="130" t="s">
        <v>90</v>
      </c>
    </row>
    <row r="114" spans="3:63" s="4" customFormat="1" ht="6.95" customHeight="1" x14ac:dyDescent="0.25"/>
    <row r="115" spans="3:63" s="188" customFormat="1" ht="12" customHeight="1" x14ac:dyDescent="0.25">
      <c r="C115" s="5" t="s">
        <v>13</v>
      </c>
    </row>
    <row r="116" spans="3:63" s="188" customFormat="1" ht="26.25" customHeight="1" x14ac:dyDescent="0.25">
      <c r="E116" s="273" t="s">
        <v>746</v>
      </c>
      <c r="F116" s="265"/>
      <c r="G116" s="265"/>
      <c r="H116" s="265"/>
    </row>
    <row r="117" spans="3:63" s="186" customFormat="1" ht="12" customHeight="1" x14ac:dyDescent="0.25">
      <c r="C117" s="5" t="s">
        <v>20</v>
      </c>
    </row>
    <row r="118" spans="3:63" s="188" customFormat="1" ht="16.5" customHeight="1" x14ac:dyDescent="0.25">
      <c r="E118" s="273" t="s">
        <v>23</v>
      </c>
      <c r="F118" s="270"/>
      <c r="G118" s="270"/>
      <c r="H118" s="270"/>
    </row>
    <row r="119" spans="3:63" s="188" customFormat="1" ht="12" customHeight="1" x14ac:dyDescent="0.25">
      <c r="C119" s="5" t="s">
        <v>26</v>
      </c>
    </row>
    <row r="120" spans="3:63" s="188" customFormat="1" ht="16.5" customHeight="1" x14ac:dyDescent="0.25">
      <c r="E120" s="255" t="str">
        <f>E11</f>
        <v>1.01 - Bourané konstrukce</v>
      </c>
      <c r="F120" s="270"/>
      <c r="G120" s="270"/>
      <c r="H120" s="270"/>
    </row>
    <row r="121" spans="3:63" s="188" customFormat="1" ht="6.95" customHeight="1" x14ac:dyDescent="0.25"/>
    <row r="122" spans="3:63" s="188" customFormat="1" ht="12" customHeight="1" x14ac:dyDescent="0.25">
      <c r="C122" s="5" t="s">
        <v>38</v>
      </c>
      <c r="F122" s="5" t="str">
        <f>F14</f>
        <v>ulice Vídeňská, Brno</v>
      </c>
      <c r="I122" s="5" t="s">
        <v>40</v>
      </c>
      <c r="J122" s="138" t="str">
        <f>IF(J14="","",J14)</f>
        <v/>
      </c>
    </row>
    <row r="123" spans="3:63" s="188" customFormat="1" ht="6.95" customHeight="1" x14ac:dyDescent="0.25"/>
    <row r="124" spans="3:63" s="188" customFormat="1" ht="25.7" customHeight="1" x14ac:dyDescent="0.25">
      <c r="C124" s="5" t="s">
        <v>45</v>
      </c>
      <c r="F124" s="5" t="str">
        <f>E17</f>
        <v>Dopravní podnik města Brna, a. s.</v>
      </c>
      <c r="I124" s="5" t="s">
        <v>52</v>
      </c>
      <c r="J124" s="184" t="str">
        <f>E23</f>
        <v>PRODOZ road s.r.o., Brno</v>
      </c>
    </row>
    <row r="125" spans="3:63" s="188" customFormat="1" ht="25.7" customHeight="1" x14ac:dyDescent="0.25">
      <c r="C125" s="5" t="s">
        <v>51</v>
      </c>
      <c r="F125" s="5" t="str">
        <f>IF(E20="","",E20)</f>
        <v>Vyplň údaj</v>
      </c>
      <c r="I125" s="5" t="s">
        <v>56</v>
      </c>
      <c r="J125" s="184" t="str">
        <f>E26</f>
        <v>Vysoké učení technické v Brně</v>
      </c>
    </row>
    <row r="126" spans="3:63" s="4" customFormat="1" ht="10.35" customHeight="1" x14ac:dyDescent="0.25"/>
    <row r="127" spans="3:63" s="25" customFormat="1" ht="29.25" customHeight="1" x14ac:dyDescent="0.25">
      <c r="C127" s="26" t="s">
        <v>91</v>
      </c>
      <c r="D127" s="27" t="s">
        <v>92</v>
      </c>
      <c r="E127" s="27" t="s">
        <v>93</v>
      </c>
      <c r="F127" s="27" t="s">
        <v>94</v>
      </c>
      <c r="G127" s="27" t="s">
        <v>95</v>
      </c>
      <c r="H127" s="27" t="s">
        <v>96</v>
      </c>
      <c r="I127" s="27" t="s">
        <v>97</v>
      </c>
      <c r="J127" s="27" t="s">
        <v>79</v>
      </c>
      <c r="K127" s="27" t="s">
        <v>98</v>
      </c>
      <c r="M127" s="28" t="s">
        <v>2</v>
      </c>
      <c r="N127" s="29" t="s">
        <v>62</v>
      </c>
      <c r="O127" s="29" t="s">
        <v>99</v>
      </c>
      <c r="P127" s="29" t="s">
        <v>100</v>
      </c>
      <c r="Q127" s="29" t="s">
        <v>101</v>
      </c>
      <c r="R127" s="29" t="s">
        <v>102</v>
      </c>
      <c r="S127" s="29" t="s">
        <v>103</v>
      </c>
      <c r="T127" s="30" t="s">
        <v>104</v>
      </c>
    </row>
    <row r="128" spans="3:63" s="4" customFormat="1" ht="22.9" customHeight="1" x14ac:dyDescent="0.25">
      <c r="C128" s="134" t="s">
        <v>105</v>
      </c>
      <c r="J128" s="148">
        <f>BK128</f>
        <v>0</v>
      </c>
      <c r="M128" s="31"/>
      <c r="N128" s="7"/>
      <c r="O128" s="7"/>
      <c r="P128" s="32">
        <f>P129+P162+P165</f>
        <v>0</v>
      </c>
      <c r="Q128" s="7"/>
      <c r="R128" s="32">
        <f>R129+R162+R165</f>
        <v>0</v>
      </c>
      <c r="S128" s="7"/>
      <c r="T128" s="33">
        <f>T129+T162+T165</f>
        <v>7203.9362300000012</v>
      </c>
      <c r="AT128" s="1" t="s">
        <v>106</v>
      </c>
      <c r="AU128" s="1" t="s">
        <v>81</v>
      </c>
      <c r="BK128" s="34">
        <f>BK129+BK162+BK165</f>
        <v>0</v>
      </c>
    </row>
    <row r="129" spans="3:65" s="35" customFormat="1" ht="25.9" customHeight="1" x14ac:dyDescent="0.2">
      <c r="D129" s="39" t="s">
        <v>106</v>
      </c>
      <c r="E129" s="149" t="s">
        <v>107</v>
      </c>
      <c r="F129" s="149" t="s">
        <v>108</v>
      </c>
      <c r="I129" s="150"/>
      <c r="J129" s="147">
        <f>BK129</f>
        <v>0</v>
      </c>
      <c r="M129" s="36"/>
      <c r="P129" s="37">
        <f>P130+P142+P154+P156</f>
        <v>0</v>
      </c>
      <c r="R129" s="37">
        <f>R130+R142+R154+R156</f>
        <v>0</v>
      </c>
      <c r="T129" s="38">
        <f>T130+T142+T154+T156</f>
        <v>7196.3842300000015</v>
      </c>
      <c r="AR129" s="39" t="s">
        <v>109</v>
      </c>
      <c r="AT129" s="40" t="s">
        <v>106</v>
      </c>
      <c r="AU129" s="40" t="s">
        <v>110</v>
      </c>
      <c r="AY129" s="39" t="s">
        <v>111</v>
      </c>
      <c r="BK129" s="41">
        <f>BK130+BK142+BK154+BK156</f>
        <v>0</v>
      </c>
    </row>
    <row r="130" spans="3:65" s="35" customFormat="1" ht="22.9" customHeight="1" x14ac:dyDescent="0.2">
      <c r="D130" s="39" t="s">
        <v>106</v>
      </c>
      <c r="E130" s="151" t="s">
        <v>109</v>
      </c>
      <c r="F130" s="151" t="s">
        <v>112</v>
      </c>
      <c r="I130" s="150"/>
      <c r="J130" s="152">
        <f>BK130</f>
        <v>0</v>
      </c>
      <c r="M130" s="36"/>
      <c r="P130" s="37">
        <f>SUM(P131:P141)</f>
        <v>0</v>
      </c>
      <c r="R130" s="37">
        <f>SUM(R131:R141)</f>
        <v>0</v>
      </c>
      <c r="T130" s="38">
        <f>SUM(T131:T141)</f>
        <v>283.774</v>
      </c>
      <c r="AR130" s="39" t="s">
        <v>109</v>
      </c>
      <c r="AT130" s="40" t="s">
        <v>106</v>
      </c>
      <c r="AU130" s="40" t="s">
        <v>109</v>
      </c>
      <c r="AY130" s="39" t="s">
        <v>111</v>
      </c>
      <c r="BK130" s="41">
        <f>SUM(BK131:BK141)</f>
        <v>0</v>
      </c>
    </row>
    <row r="131" spans="3:65" s="4" customFormat="1" ht="62.65" customHeight="1" x14ac:dyDescent="0.25">
      <c r="C131" s="42" t="s">
        <v>109</v>
      </c>
      <c r="D131" s="42" t="s">
        <v>113</v>
      </c>
      <c r="E131" s="43" t="s">
        <v>490</v>
      </c>
      <c r="F131" s="44" t="s">
        <v>491</v>
      </c>
      <c r="G131" s="45" t="s">
        <v>116</v>
      </c>
      <c r="H131" s="46">
        <v>448</v>
      </c>
      <c r="I131" s="47"/>
      <c r="J131" s="48">
        <f>ROUND(I131*H131,2)</f>
        <v>0</v>
      </c>
      <c r="K131" s="153" t="s">
        <v>725</v>
      </c>
      <c r="M131" s="49" t="s">
        <v>2</v>
      </c>
      <c r="N131" s="50" t="s">
        <v>63</v>
      </c>
      <c r="P131" s="51">
        <f>O131*H131</f>
        <v>0</v>
      </c>
      <c r="Q131" s="51">
        <v>0</v>
      </c>
      <c r="R131" s="51">
        <f>Q131*H131</f>
        <v>0</v>
      </c>
      <c r="S131" s="51">
        <v>0.26</v>
      </c>
      <c r="T131" s="52">
        <f>S131*H131</f>
        <v>116.48</v>
      </c>
      <c r="AR131" s="53" t="s">
        <v>117</v>
      </c>
      <c r="AT131" s="53" t="s">
        <v>113</v>
      </c>
      <c r="AU131" s="53" t="s">
        <v>4</v>
      </c>
      <c r="AY131" s="1" t="s">
        <v>111</v>
      </c>
      <c r="BE131" s="54">
        <f>IF(N131="základní",J131,0)</f>
        <v>0</v>
      </c>
      <c r="BF131" s="54">
        <f>IF(N131="snížená",J131,0)</f>
        <v>0</v>
      </c>
      <c r="BG131" s="54">
        <f>IF(N131="zákl. přenesená",J131,0)</f>
        <v>0</v>
      </c>
      <c r="BH131" s="54">
        <f>IF(N131="sníž. přenesená",J131,0)</f>
        <v>0</v>
      </c>
      <c r="BI131" s="54">
        <f>IF(N131="nulová",J131,0)</f>
        <v>0</v>
      </c>
      <c r="BJ131" s="1" t="s">
        <v>109</v>
      </c>
      <c r="BK131" s="54">
        <f>ROUND(I131*H131,2)</f>
        <v>0</v>
      </c>
      <c r="BL131" s="1" t="s">
        <v>117</v>
      </c>
      <c r="BM131" s="53" t="s">
        <v>492</v>
      </c>
    </row>
    <row r="132" spans="3:65" s="55" customFormat="1" ht="11.25" x14ac:dyDescent="0.25">
      <c r="D132" s="154" t="s">
        <v>119</v>
      </c>
      <c r="E132" s="58" t="s">
        <v>2</v>
      </c>
      <c r="F132" s="155" t="s">
        <v>493</v>
      </c>
      <c r="H132" s="58" t="s">
        <v>2</v>
      </c>
      <c r="I132" s="156"/>
      <c r="M132" s="56"/>
      <c r="T132" s="57"/>
      <c r="AT132" s="58" t="s">
        <v>119</v>
      </c>
      <c r="AU132" s="58" t="s">
        <v>4</v>
      </c>
      <c r="AV132" s="55" t="s">
        <v>109</v>
      </c>
      <c r="AW132" s="55" t="s">
        <v>121</v>
      </c>
      <c r="AX132" s="55" t="s">
        <v>110</v>
      </c>
      <c r="AY132" s="58" t="s">
        <v>111</v>
      </c>
    </row>
    <row r="133" spans="3:65" s="55" customFormat="1" ht="11.25" x14ac:dyDescent="0.25">
      <c r="D133" s="154" t="s">
        <v>119</v>
      </c>
      <c r="E133" s="58" t="s">
        <v>2</v>
      </c>
      <c r="F133" s="155" t="s">
        <v>494</v>
      </c>
      <c r="H133" s="58" t="s">
        <v>2</v>
      </c>
      <c r="I133" s="156"/>
      <c r="M133" s="56"/>
      <c r="T133" s="57"/>
      <c r="AT133" s="58" t="s">
        <v>119</v>
      </c>
      <c r="AU133" s="58" t="s">
        <v>4</v>
      </c>
      <c r="AV133" s="55" t="s">
        <v>109</v>
      </c>
      <c r="AW133" s="55" t="s">
        <v>121</v>
      </c>
      <c r="AX133" s="55" t="s">
        <v>110</v>
      </c>
      <c r="AY133" s="58" t="s">
        <v>111</v>
      </c>
    </row>
    <row r="134" spans="3:65" s="59" customFormat="1" ht="11.25" x14ac:dyDescent="0.25">
      <c r="D134" s="154" t="s">
        <v>119</v>
      </c>
      <c r="E134" s="62" t="s">
        <v>2</v>
      </c>
      <c r="F134" s="157" t="s">
        <v>336</v>
      </c>
      <c r="H134" s="158">
        <v>155</v>
      </c>
      <c r="I134" s="159"/>
      <c r="M134" s="60"/>
      <c r="T134" s="61"/>
      <c r="AT134" s="62" t="s">
        <v>119</v>
      </c>
      <c r="AU134" s="62" t="s">
        <v>4</v>
      </c>
      <c r="AV134" s="59" t="s">
        <v>4</v>
      </c>
      <c r="AW134" s="59" t="s">
        <v>121</v>
      </c>
      <c r="AX134" s="59" t="s">
        <v>110</v>
      </c>
      <c r="AY134" s="62" t="s">
        <v>111</v>
      </c>
    </row>
    <row r="135" spans="3:65" s="55" customFormat="1" ht="11.25" x14ac:dyDescent="0.25">
      <c r="D135" s="154" t="s">
        <v>119</v>
      </c>
      <c r="E135" s="58" t="s">
        <v>2</v>
      </c>
      <c r="F135" s="155" t="s">
        <v>495</v>
      </c>
      <c r="H135" s="58" t="s">
        <v>2</v>
      </c>
      <c r="I135" s="156"/>
      <c r="M135" s="56"/>
      <c r="T135" s="57"/>
      <c r="AT135" s="58" t="s">
        <v>119</v>
      </c>
      <c r="AU135" s="58" t="s">
        <v>4</v>
      </c>
      <c r="AV135" s="55" t="s">
        <v>109</v>
      </c>
      <c r="AW135" s="55" t="s">
        <v>121</v>
      </c>
      <c r="AX135" s="55" t="s">
        <v>110</v>
      </c>
      <c r="AY135" s="58" t="s">
        <v>111</v>
      </c>
    </row>
    <row r="136" spans="3:65" s="59" customFormat="1" ht="11.25" x14ac:dyDescent="0.25">
      <c r="D136" s="154" t="s">
        <v>119</v>
      </c>
      <c r="E136" s="62" t="s">
        <v>2</v>
      </c>
      <c r="F136" s="157" t="s">
        <v>338</v>
      </c>
      <c r="H136" s="158">
        <v>293</v>
      </c>
      <c r="I136" s="159"/>
      <c r="M136" s="60"/>
      <c r="T136" s="61"/>
      <c r="AT136" s="62" t="s">
        <v>119</v>
      </c>
      <c r="AU136" s="62" t="s">
        <v>4</v>
      </c>
      <c r="AV136" s="59" t="s">
        <v>4</v>
      </c>
      <c r="AW136" s="59" t="s">
        <v>121</v>
      </c>
      <c r="AX136" s="59" t="s">
        <v>110</v>
      </c>
      <c r="AY136" s="62" t="s">
        <v>111</v>
      </c>
    </row>
    <row r="137" spans="3:65" s="63" customFormat="1" ht="11.25" x14ac:dyDescent="0.25">
      <c r="D137" s="154" t="s">
        <v>119</v>
      </c>
      <c r="E137" s="66" t="s">
        <v>2</v>
      </c>
      <c r="F137" s="160" t="s">
        <v>123</v>
      </c>
      <c r="H137" s="161">
        <v>448</v>
      </c>
      <c r="I137" s="162"/>
      <c r="M137" s="64"/>
      <c r="T137" s="65"/>
      <c r="AT137" s="66" t="s">
        <v>119</v>
      </c>
      <c r="AU137" s="66" t="s">
        <v>4</v>
      </c>
      <c r="AV137" s="63" t="s">
        <v>117</v>
      </c>
      <c r="AW137" s="63" t="s">
        <v>121</v>
      </c>
      <c r="AX137" s="63" t="s">
        <v>109</v>
      </c>
      <c r="AY137" s="66" t="s">
        <v>111</v>
      </c>
    </row>
    <row r="138" spans="3:65" s="4" customFormat="1" ht="66.75" customHeight="1" x14ac:dyDescent="0.25">
      <c r="C138" s="42" t="s">
        <v>4</v>
      </c>
      <c r="D138" s="42" t="s">
        <v>113</v>
      </c>
      <c r="E138" s="43" t="s">
        <v>496</v>
      </c>
      <c r="F138" s="44" t="s">
        <v>497</v>
      </c>
      <c r="G138" s="45" t="s">
        <v>116</v>
      </c>
      <c r="H138" s="46">
        <v>73.3</v>
      </c>
      <c r="I138" s="47"/>
      <c r="J138" s="48">
        <f>ROUND(I138*H138,2)</f>
        <v>0</v>
      </c>
      <c r="K138" s="153" t="s">
        <v>725</v>
      </c>
      <c r="M138" s="49" t="s">
        <v>2</v>
      </c>
      <c r="N138" s="50" t="s">
        <v>63</v>
      </c>
      <c r="P138" s="51">
        <f>O138*H138</f>
        <v>0</v>
      </c>
      <c r="Q138" s="51">
        <v>0</v>
      </c>
      <c r="R138" s="51">
        <f>Q138*H138</f>
        <v>0</v>
      </c>
      <c r="S138" s="51">
        <v>0.45</v>
      </c>
      <c r="T138" s="52">
        <f>S138*H138</f>
        <v>32.984999999999999</v>
      </c>
      <c r="AR138" s="53" t="s">
        <v>117</v>
      </c>
      <c r="AT138" s="53" t="s">
        <v>113</v>
      </c>
      <c r="AU138" s="53" t="s">
        <v>4</v>
      </c>
      <c r="AY138" s="1" t="s">
        <v>111</v>
      </c>
      <c r="BE138" s="54">
        <f>IF(N138="základní",J138,0)</f>
        <v>0</v>
      </c>
      <c r="BF138" s="54">
        <f>IF(N138="snížená",J138,0)</f>
        <v>0</v>
      </c>
      <c r="BG138" s="54">
        <f>IF(N138="zákl. přenesená",J138,0)</f>
        <v>0</v>
      </c>
      <c r="BH138" s="54">
        <f>IF(N138="sníž. přenesená",J138,0)</f>
        <v>0</v>
      </c>
      <c r="BI138" s="54">
        <f>IF(N138="nulová",J138,0)</f>
        <v>0</v>
      </c>
      <c r="BJ138" s="1" t="s">
        <v>109</v>
      </c>
      <c r="BK138" s="54">
        <f>ROUND(I138*H138,2)</f>
        <v>0</v>
      </c>
      <c r="BL138" s="1" t="s">
        <v>117</v>
      </c>
      <c r="BM138" s="53" t="s">
        <v>498</v>
      </c>
    </row>
    <row r="139" spans="3:65" s="4" customFormat="1" ht="44.25" customHeight="1" x14ac:dyDescent="0.25">
      <c r="C139" s="42" t="s">
        <v>130</v>
      </c>
      <c r="D139" s="42" t="s">
        <v>113</v>
      </c>
      <c r="E139" s="43" t="s">
        <v>499</v>
      </c>
      <c r="F139" s="44" t="s">
        <v>500</v>
      </c>
      <c r="G139" s="45" t="s">
        <v>116</v>
      </c>
      <c r="H139" s="46">
        <v>23</v>
      </c>
      <c r="I139" s="47"/>
      <c r="J139" s="48">
        <f>ROUND(I139*H139,2)</f>
        <v>0</v>
      </c>
      <c r="K139" s="153" t="s">
        <v>725</v>
      </c>
      <c r="M139" s="49" t="s">
        <v>2</v>
      </c>
      <c r="N139" s="50" t="s">
        <v>63</v>
      </c>
      <c r="P139" s="51">
        <f>O139*H139</f>
        <v>0</v>
      </c>
      <c r="Q139" s="51">
        <v>0</v>
      </c>
      <c r="R139" s="51">
        <f>Q139*H139</f>
        <v>0</v>
      </c>
      <c r="S139" s="51">
        <v>0.35499999999999998</v>
      </c>
      <c r="T139" s="52">
        <f>S139*H139</f>
        <v>8.1649999999999991</v>
      </c>
      <c r="AR139" s="53" t="s">
        <v>117</v>
      </c>
      <c r="AT139" s="53" t="s">
        <v>113</v>
      </c>
      <c r="AU139" s="53" t="s">
        <v>4</v>
      </c>
      <c r="AY139" s="1" t="s">
        <v>111</v>
      </c>
      <c r="BE139" s="54">
        <f>IF(N139="základní",J139,0)</f>
        <v>0</v>
      </c>
      <c r="BF139" s="54">
        <f>IF(N139="snížená",J139,0)</f>
        <v>0</v>
      </c>
      <c r="BG139" s="54">
        <f>IF(N139="zákl. přenesená",J139,0)</f>
        <v>0</v>
      </c>
      <c r="BH139" s="54">
        <f>IF(N139="sníž. přenesená",J139,0)</f>
        <v>0</v>
      </c>
      <c r="BI139" s="54">
        <f>IF(N139="nulová",J139,0)</f>
        <v>0</v>
      </c>
      <c r="BJ139" s="1" t="s">
        <v>109</v>
      </c>
      <c r="BK139" s="54">
        <f>ROUND(I139*H139,2)</f>
        <v>0</v>
      </c>
      <c r="BL139" s="1" t="s">
        <v>117</v>
      </c>
      <c r="BM139" s="53" t="s">
        <v>501</v>
      </c>
    </row>
    <row r="140" spans="3:65" s="4" customFormat="1" ht="44.25" customHeight="1" x14ac:dyDescent="0.25">
      <c r="C140" s="42" t="s">
        <v>117</v>
      </c>
      <c r="D140" s="42" t="s">
        <v>113</v>
      </c>
      <c r="E140" s="43" t="s">
        <v>502</v>
      </c>
      <c r="F140" s="44" t="s">
        <v>503</v>
      </c>
      <c r="G140" s="45" t="s">
        <v>227</v>
      </c>
      <c r="H140" s="46">
        <v>47.6</v>
      </c>
      <c r="I140" s="47"/>
      <c r="J140" s="48">
        <f>ROUND(I140*H140,2)</f>
        <v>0</v>
      </c>
      <c r="K140" s="153" t="s">
        <v>725</v>
      </c>
      <c r="M140" s="49" t="s">
        <v>2</v>
      </c>
      <c r="N140" s="50" t="s">
        <v>63</v>
      </c>
      <c r="P140" s="51">
        <f>O140*H140</f>
        <v>0</v>
      </c>
      <c r="Q140" s="51">
        <v>0</v>
      </c>
      <c r="R140" s="51">
        <f>Q140*H140</f>
        <v>0</v>
      </c>
      <c r="S140" s="51">
        <v>0.28999999999999998</v>
      </c>
      <c r="T140" s="52">
        <f>S140*H140</f>
        <v>13.804</v>
      </c>
      <c r="AR140" s="53" t="s">
        <v>117</v>
      </c>
      <c r="AT140" s="53" t="s">
        <v>113</v>
      </c>
      <c r="AU140" s="53" t="s">
        <v>4</v>
      </c>
      <c r="AY140" s="1" t="s">
        <v>111</v>
      </c>
      <c r="BE140" s="54">
        <f>IF(N140="základní",J140,0)</f>
        <v>0</v>
      </c>
      <c r="BF140" s="54">
        <f>IF(N140="snížená",J140,0)</f>
        <v>0</v>
      </c>
      <c r="BG140" s="54">
        <f>IF(N140="zákl. přenesená",J140,0)</f>
        <v>0</v>
      </c>
      <c r="BH140" s="54">
        <f>IF(N140="sníž. přenesená",J140,0)</f>
        <v>0</v>
      </c>
      <c r="BI140" s="54">
        <f>IF(N140="nulová",J140,0)</f>
        <v>0</v>
      </c>
      <c r="BJ140" s="1" t="s">
        <v>109</v>
      </c>
      <c r="BK140" s="54">
        <f>ROUND(I140*H140,2)</f>
        <v>0</v>
      </c>
      <c r="BL140" s="1" t="s">
        <v>117</v>
      </c>
      <c r="BM140" s="53" t="s">
        <v>504</v>
      </c>
    </row>
    <row r="141" spans="3:65" s="4" customFormat="1" ht="49.15" customHeight="1" x14ac:dyDescent="0.25">
      <c r="C141" s="42" t="s">
        <v>137</v>
      </c>
      <c r="D141" s="42" t="s">
        <v>113</v>
      </c>
      <c r="E141" s="43" t="s">
        <v>505</v>
      </c>
      <c r="F141" s="44" t="s">
        <v>506</v>
      </c>
      <c r="G141" s="45" t="s">
        <v>227</v>
      </c>
      <c r="H141" s="46">
        <v>548</v>
      </c>
      <c r="I141" s="47"/>
      <c r="J141" s="48">
        <f>ROUND(I141*H141,2)</f>
        <v>0</v>
      </c>
      <c r="K141" s="153" t="s">
        <v>725</v>
      </c>
      <c r="M141" s="49" t="s">
        <v>2</v>
      </c>
      <c r="N141" s="50" t="s">
        <v>63</v>
      </c>
      <c r="P141" s="51">
        <f>O141*H141</f>
        <v>0</v>
      </c>
      <c r="Q141" s="51">
        <v>0</v>
      </c>
      <c r="R141" s="51">
        <f>Q141*H141</f>
        <v>0</v>
      </c>
      <c r="S141" s="51">
        <v>0.20499999999999999</v>
      </c>
      <c r="T141" s="52">
        <f>S141*H141</f>
        <v>112.33999999999999</v>
      </c>
      <c r="AR141" s="53" t="s">
        <v>117</v>
      </c>
      <c r="AT141" s="53" t="s">
        <v>113</v>
      </c>
      <c r="AU141" s="53" t="s">
        <v>4</v>
      </c>
      <c r="AY141" s="1" t="s">
        <v>111</v>
      </c>
      <c r="BE141" s="54">
        <f>IF(N141="základní",J141,0)</f>
        <v>0</v>
      </c>
      <c r="BF141" s="54">
        <f>IF(N141="snížená",J141,0)</f>
        <v>0</v>
      </c>
      <c r="BG141" s="54">
        <f>IF(N141="zákl. přenesená",J141,0)</f>
        <v>0</v>
      </c>
      <c r="BH141" s="54">
        <f>IF(N141="sníž. přenesená",J141,0)</f>
        <v>0</v>
      </c>
      <c r="BI141" s="54">
        <f>IF(N141="nulová",J141,0)</f>
        <v>0</v>
      </c>
      <c r="BJ141" s="1" t="s">
        <v>109</v>
      </c>
      <c r="BK141" s="54">
        <f>ROUND(I141*H141,2)</f>
        <v>0</v>
      </c>
      <c r="BL141" s="1" t="s">
        <v>117</v>
      </c>
      <c r="BM141" s="53" t="s">
        <v>507</v>
      </c>
    </row>
    <row r="142" spans="3:65" s="35" customFormat="1" ht="22.9" customHeight="1" x14ac:dyDescent="0.2">
      <c r="D142" s="39" t="s">
        <v>106</v>
      </c>
      <c r="E142" s="151" t="s">
        <v>137</v>
      </c>
      <c r="F142" s="151" t="s">
        <v>272</v>
      </c>
      <c r="I142" s="150"/>
      <c r="J142" s="152">
        <f>SUM(J143:J161)</f>
        <v>0</v>
      </c>
      <c r="M142" s="36"/>
      <c r="P142" s="37">
        <f>SUM(P143:P146)</f>
        <v>0</v>
      </c>
      <c r="R142" s="37">
        <f>SUM(R143:R146)</f>
        <v>0</v>
      </c>
      <c r="T142" s="38">
        <f>SUM(T143:T146)</f>
        <v>6852.6102300000011</v>
      </c>
      <c r="AR142" s="39" t="s">
        <v>109</v>
      </c>
      <c r="AT142" s="40" t="s">
        <v>106</v>
      </c>
      <c r="AU142" s="40" t="s">
        <v>109</v>
      </c>
      <c r="AY142" s="39" t="s">
        <v>111</v>
      </c>
      <c r="BK142" s="41">
        <f>SUM(BK143:BK146)</f>
        <v>0</v>
      </c>
    </row>
    <row r="143" spans="3:65" s="4" customFormat="1" ht="55.5" customHeight="1" x14ac:dyDescent="0.25">
      <c r="C143" s="42" t="s">
        <v>143</v>
      </c>
      <c r="D143" s="42" t="s">
        <v>113</v>
      </c>
      <c r="E143" s="43" t="s">
        <v>508</v>
      </c>
      <c r="F143" s="44" t="s">
        <v>509</v>
      </c>
      <c r="G143" s="45" t="s">
        <v>16</v>
      </c>
      <c r="H143" s="46">
        <v>3356.8</v>
      </c>
      <c r="I143" s="47"/>
      <c r="J143" s="48">
        <f>ROUND(I143*H143,2)</f>
        <v>0</v>
      </c>
      <c r="K143" s="153" t="s">
        <v>725</v>
      </c>
      <c r="M143" s="49" t="s">
        <v>2</v>
      </c>
      <c r="N143" s="50" t="s">
        <v>63</v>
      </c>
      <c r="P143" s="51">
        <f>O143*H143</f>
        <v>0</v>
      </c>
      <c r="Q143" s="51">
        <v>0</v>
      </c>
      <c r="R143" s="51">
        <f>Q143*H143</f>
        <v>0</v>
      </c>
      <c r="S143" s="51">
        <v>1.8080000000000001</v>
      </c>
      <c r="T143" s="52">
        <f>S143*H143</f>
        <v>6069.0944000000009</v>
      </c>
      <c r="AR143" s="53" t="s">
        <v>117</v>
      </c>
      <c r="AT143" s="53" t="s">
        <v>113</v>
      </c>
      <c r="AU143" s="53" t="s">
        <v>4</v>
      </c>
      <c r="AY143" s="1" t="s">
        <v>111</v>
      </c>
      <c r="BE143" s="54">
        <f>IF(N143="základní",J143,0)</f>
        <v>0</v>
      </c>
      <c r="BF143" s="54">
        <f>IF(N143="snížená",J143,0)</f>
        <v>0</v>
      </c>
      <c r="BG143" s="54">
        <f>IF(N143="zákl. přenesená",J143,0)</f>
        <v>0</v>
      </c>
      <c r="BH143" s="54">
        <f>IF(N143="sníž. přenesená",J143,0)</f>
        <v>0</v>
      </c>
      <c r="BI143" s="54">
        <f>IF(N143="nulová",J143,0)</f>
        <v>0</v>
      </c>
      <c r="BJ143" s="1" t="s">
        <v>109</v>
      </c>
      <c r="BK143" s="54">
        <f>ROUND(I143*H143,2)</f>
        <v>0</v>
      </c>
      <c r="BL143" s="1" t="s">
        <v>117</v>
      </c>
      <c r="BM143" s="53" t="s">
        <v>510</v>
      </c>
    </row>
    <row r="144" spans="3:65" s="4" customFormat="1" ht="24.2" customHeight="1" x14ac:dyDescent="0.25">
      <c r="C144" s="42" t="s">
        <v>148</v>
      </c>
      <c r="D144" s="42" t="s">
        <v>113</v>
      </c>
      <c r="E144" s="43" t="s">
        <v>511</v>
      </c>
      <c r="F144" s="44" t="s">
        <v>512</v>
      </c>
      <c r="G144" s="45" t="s">
        <v>227</v>
      </c>
      <c r="H144" s="46">
        <v>506</v>
      </c>
      <c r="I144" s="47"/>
      <c r="J144" s="48">
        <f>ROUND(I144*H144,2)</f>
        <v>0</v>
      </c>
      <c r="K144" s="153" t="s">
        <v>725</v>
      </c>
      <c r="M144" s="49" t="s">
        <v>2</v>
      </c>
      <c r="N144" s="50" t="s">
        <v>63</v>
      </c>
      <c r="P144" s="51">
        <f>O144*H144</f>
        <v>0</v>
      </c>
      <c r="Q144" s="51">
        <v>0</v>
      </c>
      <c r="R144" s="51">
        <f>Q144*H144</f>
        <v>0</v>
      </c>
      <c r="S144" s="51">
        <v>0.33245999999999998</v>
      </c>
      <c r="T144" s="52">
        <f>S144*H144</f>
        <v>168.22475999999997</v>
      </c>
      <c r="AR144" s="53" t="s">
        <v>117</v>
      </c>
      <c r="AT144" s="53" t="s">
        <v>113</v>
      </c>
      <c r="AU144" s="53" t="s">
        <v>4</v>
      </c>
      <c r="AY144" s="1" t="s">
        <v>111</v>
      </c>
      <c r="BE144" s="54">
        <f>IF(N144="základní",J144,0)</f>
        <v>0</v>
      </c>
      <c r="BF144" s="54">
        <f>IF(N144="snížená",J144,0)</f>
        <v>0</v>
      </c>
      <c r="BG144" s="54">
        <f>IF(N144="zákl. přenesená",J144,0)</f>
        <v>0</v>
      </c>
      <c r="BH144" s="54">
        <f>IF(N144="sníž. přenesená",J144,0)</f>
        <v>0</v>
      </c>
      <c r="BI144" s="54">
        <f>IF(N144="nulová",J144,0)</f>
        <v>0</v>
      </c>
      <c r="BJ144" s="1" t="s">
        <v>109</v>
      </c>
      <c r="BK144" s="54">
        <f>ROUND(I144*H144,2)</f>
        <v>0</v>
      </c>
      <c r="BL144" s="1" t="s">
        <v>117</v>
      </c>
      <c r="BM144" s="53" t="s">
        <v>513</v>
      </c>
    </row>
    <row r="145" spans="3:65" s="4" customFormat="1" ht="24.2" customHeight="1" x14ac:dyDescent="0.25">
      <c r="C145" s="42" t="s">
        <v>153</v>
      </c>
      <c r="D145" s="42" t="s">
        <v>113</v>
      </c>
      <c r="E145" s="43" t="s">
        <v>514</v>
      </c>
      <c r="F145" s="44" t="s">
        <v>515</v>
      </c>
      <c r="G145" s="45" t="s">
        <v>227</v>
      </c>
      <c r="H145" s="46">
        <v>1721</v>
      </c>
      <c r="I145" s="47"/>
      <c r="J145" s="48">
        <f>ROUND(I145*H145,2)</f>
        <v>0</v>
      </c>
      <c r="K145" s="153" t="s">
        <v>725</v>
      </c>
      <c r="M145" s="49" t="s">
        <v>2</v>
      </c>
      <c r="N145" s="50" t="s">
        <v>63</v>
      </c>
      <c r="P145" s="51">
        <f>O145*H145</f>
        <v>0</v>
      </c>
      <c r="Q145" s="51">
        <v>0</v>
      </c>
      <c r="R145" s="51">
        <f>Q145*H145</f>
        <v>0</v>
      </c>
      <c r="S145" s="51">
        <v>0.35338999999999998</v>
      </c>
      <c r="T145" s="52">
        <f>S145*H145</f>
        <v>608.18418999999994</v>
      </c>
      <c r="AR145" s="53" t="s">
        <v>117</v>
      </c>
      <c r="AT145" s="53" t="s">
        <v>113</v>
      </c>
      <c r="AU145" s="53" t="s">
        <v>4</v>
      </c>
      <c r="AY145" s="1" t="s">
        <v>111</v>
      </c>
      <c r="BE145" s="54">
        <f>IF(N145="základní",J145,0)</f>
        <v>0</v>
      </c>
      <c r="BF145" s="54">
        <f>IF(N145="snížená",J145,0)</f>
        <v>0</v>
      </c>
      <c r="BG145" s="54">
        <f>IF(N145="zákl. přenesená",J145,0)</f>
        <v>0</v>
      </c>
      <c r="BH145" s="54">
        <f>IF(N145="sníž. přenesená",J145,0)</f>
        <v>0</v>
      </c>
      <c r="BI145" s="54">
        <f>IF(N145="nulová",J145,0)</f>
        <v>0</v>
      </c>
      <c r="BJ145" s="1" t="s">
        <v>109</v>
      </c>
      <c r="BK145" s="54">
        <f>ROUND(I145*H145,2)</f>
        <v>0</v>
      </c>
      <c r="BL145" s="1" t="s">
        <v>117</v>
      </c>
      <c r="BM145" s="53" t="s">
        <v>516</v>
      </c>
    </row>
    <row r="146" spans="3:65" s="4" customFormat="1" ht="16.5" customHeight="1" x14ac:dyDescent="0.25">
      <c r="C146" s="42" t="s">
        <v>162</v>
      </c>
      <c r="D146" s="42" t="s">
        <v>113</v>
      </c>
      <c r="E146" s="43" t="s">
        <v>517</v>
      </c>
      <c r="F146" s="44" t="s">
        <v>518</v>
      </c>
      <c r="G146" s="45" t="s">
        <v>227</v>
      </c>
      <c r="H146" s="46">
        <v>96</v>
      </c>
      <c r="I146" s="47"/>
      <c r="J146" s="48">
        <f>ROUND(I146*H146,2)</f>
        <v>0</v>
      </c>
      <c r="K146" s="153" t="s">
        <v>725</v>
      </c>
      <c r="M146" s="49" t="s">
        <v>2</v>
      </c>
      <c r="N146" s="50" t="s">
        <v>63</v>
      </c>
      <c r="P146" s="51">
        <f>O146*H146</f>
        <v>0</v>
      </c>
      <c r="Q146" s="51">
        <v>0</v>
      </c>
      <c r="R146" s="51">
        <f>Q146*H146</f>
        <v>0</v>
      </c>
      <c r="S146" s="51">
        <v>7.4029999999999999E-2</v>
      </c>
      <c r="T146" s="52">
        <f>S146*H146</f>
        <v>7.1068800000000003</v>
      </c>
      <c r="AR146" s="53" t="s">
        <v>117</v>
      </c>
      <c r="AT146" s="53" t="s">
        <v>113</v>
      </c>
      <c r="AU146" s="53" t="s">
        <v>4</v>
      </c>
      <c r="AY146" s="1" t="s">
        <v>111</v>
      </c>
      <c r="BE146" s="54">
        <f>IF(N146="základní",J146,0)</f>
        <v>0</v>
      </c>
      <c r="BF146" s="54">
        <f>IF(N146="snížená",J146,0)</f>
        <v>0</v>
      </c>
      <c r="BG146" s="54">
        <f>IF(N146="zákl. přenesená",J146,0)</f>
        <v>0</v>
      </c>
      <c r="BH146" s="54">
        <f>IF(N146="sníž. přenesená",J146,0)</f>
        <v>0</v>
      </c>
      <c r="BI146" s="54">
        <f>IF(N146="nulová",J146,0)</f>
        <v>0</v>
      </c>
      <c r="BJ146" s="1" t="s">
        <v>109</v>
      </c>
      <c r="BK146" s="54">
        <f>ROUND(I146*H146,2)</f>
        <v>0</v>
      </c>
      <c r="BL146" s="1" t="s">
        <v>117</v>
      </c>
      <c r="BM146" s="53" t="s">
        <v>519</v>
      </c>
    </row>
    <row r="147" spans="3:65" s="4" customFormat="1" ht="16.5" customHeight="1" x14ac:dyDescent="0.25">
      <c r="C147" s="42">
        <v>10</v>
      </c>
      <c r="D147" s="42" t="s">
        <v>113</v>
      </c>
      <c r="E147" s="43" t="s">
        <v>726</v>
      </c>
      <c r="F147" s="44" t="s">
        <v>727</v>
      </c>
      <c r="G147" s="45" t="s">
        <v>724</v>
      </c>
      <c r="H147" s="46">
        <v>13704</v>
      </c>
      <c r="I147" s="178"/>
      <c r="J147" s="48">
        <f t="shared" ref="J147:J153" si="0">ROUND(I147*H147,2)</f>
        <v>0</v>
      </c>
      <c r="K147" s="153" t="s">
        <v>725</v>
      </c>
      <c r="M147" s="49"/>
      <c r="N147" s="50"/>
      <c r="P147" s="51"/>
      <c r="Q147" s="51"/>
      <c r="R147" s="51"/>
      <c r="S147" s="51"/>
      <c r="T147" s="52"/>
      <c r="AR147" s="53"/>
      <c r="AT147" s="53"/>
      <c r="AU147" s="53"/>
      <c r="AY147" s="1"/>
      <c r="BE147" s="54"/>
      <c r="BF147" s="54"/>
      <c r="BG147" s="54"/>
      <c r="BH147" s="54"/>
      <c r="BI147" s="54"/>
      <c r="BJ147" s="1"/>
      <c r="BK147" s="54"/>
      <c r="BL147" s="1"/>
      <c r="BM147" s="53"/>
    </row>
    <row r="148" spans="3:65" s="4" customFormat="1" ht="16.5" customHeight="1" x14ac:dyDescent="0.25">
      <c r="C148" s="42">
        <v>11</v>
      </c>
      <c r="D148" s="42" t="s">
        <v>113</v>
      </c>
      <c r="E148" s="43" t="s">
        <v>728</v>
      </c>
      <c r="F148" s="44" t="s">
        <v>729</v>
      </c>
      <c r="G148" s="45" t="s">
        <v>724</v>
      </c>
      <c r="H148" s="46">
        <v>6852</v>
      </c>
      <c r="I148" s="178"/>
      <c r="J148" s="48">
        <f t="shared" si="0"/>
        <v>0</v>
      </c>
      <c r="K148" s="153" t="s">
        <v>725</v>
      </c>
      <c r="M148" s="49"/>
      <c r="N148" s="50"/>
      <c r="P148" s="51"/>
      <c r="Q148" s="51"/>
      <c r="R148" s="51"/>
      <c r="S148" s="51"/>
      <c r="T148" s="52"/>
      <c r="AR148" s="53"/>
      <c r="AT148" s="53"/>
      <c r="AU148" s="53"/>
      <c r="AY148" s="1"/>
      <c r="BE148" s="54"/>
      <c r="BF148" s="54"/>
      <c r="BG148" s="54"/>
      <c r="BH148" s="54"/>
      <c r="BI148" s="54"/>
      <c r="BJ148" s="1"/>
      <c r="BK148" s="54"/>
      <c r="BL148" s="1"/>
      <c r="BM148" s="53"/>
    </row>
    <row r="149" spans="3:65" s="4" customFormat="1" ht="16.5" customHeight="1" x14ac:dyDescent="0.25">
      <c r="C149" s="42">
        <v>12</v>
      </c>
      <c r="D149" s="42" t="s">
        <v>113</v>
      </c>
      <c r="E149" s="43" t="s">
        <v>730</v>
      </c>
      <c r="F149" s="44" t="s">
        <v>731</v>
      </c>
      <c r="G149" s="45" t="s">
        <v>724</v>
      </c>
      <c r="H149" s="46">
        <v>3426</v>
      </c>
      <c r="I149" s="178"/>
      <c r="J149" s="48">
        <f t="shared" si="0"/>
        <v>0</v>
      </c>
      <c r="K149" s="153" t="s">
        <v>725</v>
      </c>
      <c r="M149" s="49"/>
      <c r="N149" s="50"/>
      <c r="P149" s="51"/>
      <c r="Q149" s="51"/>
      <c r="R149" s="51"/>
      <c r="S149" s="51"/>
      <c r="T149" s="52"/>
      <c r="AR149" s="53"/>
      <c r="AT149" s="53"/>
      <c r="AU149" s="53"/>
      <c r="AY149" s="1"/>
      <c r="BE149" s="54"/>
      <c r="BF149" s="54"/>
      <c r="BG149" s="54"/>
      <c r="BH149" s="54"/>
      <c r="BI149" s="54"/>
      <c r="BJ149" s="1"/>
      <c r="BK149" s="54"/>
      <c r="BL149" s="1"/>
      <c r="BM149" s="53"/>
    </row>
    <row r="150" spans="3:65" s="4" customFormat="1" ht="16.5" customHeight="1" x14ac:dyDescent="0.25">
      <c r="C150" s="173"/>
      <c r="D150" s="173"/>
      <c r="E150" s="174"/>
      <c r="F150" s="172" t="s">
        <v>732</v>
      </c>
      <c r="G150" s="175"/>
      <c r="H150" s="176"/>
      <c r="I150" s="177"/>
      <c r="J150" s="48"/>
      <c r="K150" s="172"/>
      <c r="M150" s="49"/>
      <c r="N150" s="50"/>
      <c r="P150" s="51"/>
      <c r="Q150" s="51"/>
      <c r="R150" s="51"/>
      <c r="S150" s="51"/>
      <c r="T150" s="52"/>
      <c r="AR150" s="53"/>
      <c r="AT150" s="53"/>
      <c r="AU150" s="53"/>
      <c r="AY150" s="1"/>
      <c r="BE150" s="54"/>
      <c r="BF150" s="54"/>
      <c r="BG150" s="54"/>
      <c r="BH150" s="54"/>
      <c r="BI150" s="54"/>
      <c r="BJ150" s="1"/>
      <c r="BK150" s="54"/>
      <c r="BL150" s="1"/>
      <c r="BM150" s="53"/>
    </row>
    <row r="151" spans="3:65" s="4" customFormat="1" ht="16.5" customHeight="1" x14ac:dyDescent="0.25">
      <c r="C151" s="42">
        <v>13</v>
      </c>
      <c r="D151" s="42" t="s">
        <v>113</v>
      </c>
      <c r="E151" s="43" t="s">
        <v>733</v>
      </c>
      <c r="F151" s="44" t="s">
        <v>734</v>
      </c>
      <c r="G151" s="45" t="s">
        <v>724</v>
      </c>
      <c r="H151" s="46">
        <v>890</v>
      </c>
      <c r="I151" s="178"/>
      <c r="J151" s="48">
        <f t="shared" si="0"/>
        <v>0</v>
      </c>
      <c r="K151" s="153" t="s">
        <v>725</v>
      </c>
      <c r="M151" s="49"/>
      <c r="N151" s="50"/>
      <c r="P151" s="51"/>
      <c r="Q151" s="51"/>
      <c r="R151" s="51"/>
      <c r="S151" s="51"/>
      <c r="T151" s="52"/>
      <c r="AR151" s="53"/>
      <c r="AT151" s="53"/>
      <c r="AU151" s="53"/>
      <c r="AY151" s="1"/>
      <c r="BE151" s="54"/>
      <c r="BF151" s="54"/>
      <c r="BG151" s="54"/>
      <c r="BH151" s="54"/>
      <c r="BI151" s="54"/>
      <c r="BJ151" s="1"/>
      <c r="BK151" s="54"/>
      <c r="BL151" s="1"/>
      <c r="BM151" s="53"/>
    </row>
    <row r="152" spans="3:65" s="4" customFormat="1" ht="16.5" customHeight="1" x14ac:dyDescent="0.25">
      <c r="C152" s="173"/>
      <c r="D152" s="173"/>
      <c r="E152" s="174"/>
      <c r="F152" s="172" t="s">
        <v>735</v>
      </c>
      <c r="G152" s="175"/>
      <c r="H152" s="176"/>
      <c r="I152" s="177"/>
      <c r="J152" s="48"/>
      <c r="K152" s="172"/>
      <c r="M152" s="49"/>
      <c r="N152" s="50"/>
      <c r="P152" s="51"/>
      <c r="Q152" s="51"/>
      <c r="R152" s="51"/>
      <c r="S152" s="51"/>
      <c r="T152" s="52"/>
      <c r="AR152" s="53"/>
      <c r="AT152" s="53"/>
      <c r="AU152" s="53"/>
      <c r="AY152" s="1"/>
      <c r="BE152" s="54"/>
      <c r="BF152" s="54"/>
      <c r="BG152" s="54"/>
      <c r="BH152" s="54"/>
      <c r="BI152" s="54"/>
      <c r="BJ152" s="1"/>
      <c r="BK152" s="54"/>
      <c r="BL152" s="1"/>
      <c r="BM152" s="53"/>
    </row>
    <row r="153" spans="3:65" s="4" customFormat="1" ht="16.5" customHeight="1" x14ac:dyDescent="0.25">
      <c r="C153" s="42">
        <v>14</v>
      </c>
      <c r="D153" s="42" t="s">
        <v>113</v>
      </c>
      <c r="E153" s="43" t="s">
        <v>736</v>
      </c>
      <c r="F153" s="44" t="s">
        <v>737</v>
      </c>
      <c r="G153" s="45" t="s">
        <v>724</v>
      </c>
      <c r="H153" s="46">
        <v>8</v>
      </c>
      <c r="I153" s="178"/>
      <c r="J153" s="48">
        <f t="shared" si="0"/>
        <v>0</v>
      </c>
      <c r="K153" s="153" t="s">
        <v>725</v>
      </c>
      <c r="M153" s="49"/>
      <c r="N153" s="50"/>
      <c r="P153" s="51"/>
      <c r="Q153" s="51"/>
      <c r="R153" s="51"/>
      <c r="S153" s="51"/>
      <c r="T153" s="52"/>
      <c r="AR153" s="53"/>
      <c r="AT153" s="53"/>
      <c r="AU153" s="53"/>
      <c r="AY153" s="1"/>
      <c r="BE153" s="54"/>
      <c r="BF153" s="54"/>
      <c r="BG153" s="54"/>
      <c r="BH153" s="54"/>
      <c r="BI153" s="54"/>
      <c r="BJ153" s="1"/>
      <c r="BK153" s="54"/>
      <c r="BL153" s="1"/>
      <c r="BM153" s="53"/>
    </row>
    <row r="154" spans="3:65" s="35" customFormat="1" ht="22.9" customHeight="1" x14ac:dyDescent="0.2">
      <c r="D154" s="39" t="s">
        <v>106</v>
      </c>
      <c r="E154" s="151" t="s">
        <v>162</v>
      </c>
      <c r="F154" s="151" t="s">
        <v>385</v>
      </c>
      <c r="I154" s="150"/>
      <c r="J154" s="152">
        <f>BK154</f>
        <v>0</v>
      </c>
      <c r="M154" s="36"/>
      <c r="P154" s="37">
        <f>P155</f>
        <v>0</v>
      </c>
      <c r="R154" s="37">
        <f>R155</f>
        <v>0</v>
      </c>
      <c r="T154" s="38">
        <f>T155</f>
        <v>60</v>
      </c>
      <c r="AR154" s="39" t="s">
        <v>109</v>
      </c>
      <c r="AT154" s="40" t="s">
        <v>106</v>
      </c>
      <c r="AU154" s="40" t="s">
        <v>109</v>
      </c>
      <c r="AY154" s="39" t="s">
        <v>111</v>
      </c>
      <c r="BK154" s="41">
        <f>BK155</f>
        <v>0</v>
      </c>
    </row>
    <row r="155" spans="3:65" s="4" customFormat="1" ht="16.5" customHeight="1" x14ac:dyDescent="0.25">
      <c r="C155" s="42">
        <v>15</v>
      </c>
      <c r="D155" s="42" t="s">
        <v>113</v>
      </c>
      <c r="E155" s="43" t="s">
        <v>520</v>
      </c>
      <c r="F155" s="44" t="s">
        <v>521</v>
      </c>
      <c r="G155" s="45" t="s">
        <v>16</v>
      </c>
      <c r="H155" s="46">
        <v>25</v>
      </c>
      <c r="I155" s="47"/>
      <c r="J155" s="48">
        <f>ROUND(I155*H155,2)</f>
        <v>0</v>
      </c>
      <c r="K155" s="153" t="s">
        <v>725</v>
      </c>
      <c r="M155" s="49" t="s">
        <v>2</v>
      </c>
      <c r="N155" s="50" t="s">
        <v>63</v>
      </c>
      <c r="P155" s="51">
        <f>O155*H155</f>
        <v>0</v>
      </c>
      <c r="Q155" s="51">
        <v>0</v>
      </c>
      <c r="R155" s="51">
        <f>Q155*H155</f>
        <v>0</v>
      </c>
      <c r="S155" s="51">
        <v>2.4</v>
      </c>
      <c r="T155" s="52">
        <f>S155*H155</f>
        <v>60</v>
      </c>
      <c r="AR155" s="53" t="s">
        <v>117</v>
      </c>
      <c r="AT155" s="53" t="s">
        <v>113</v>
      </c>
      <c r="AU155" s="53" t="s">
        <v>4</v>
      </c>
      <c r="AY155" s="1" t="s">
        <v>111</v>
      </c>
      <c r="BE155" s="54">
        <f>IF(N155="základní",J155,0)</f>
        <v>0</v>
      </c>
      <c r="BF155" s="54">
        <f>IF(N155="snížená",J155,0)</f>
        <v>0</v>
      </c>
      <c r="BG155" s="54">
        <f>IF(N155="zákl. přenesená",J155,0)</f>
        <v>0</v>
      </c>
      <c r="BH155" s="54">
        <f>IF(N155="sníž. přenesená",J155,0)</f>
        <v>0</v>
      </c>
      <c r="BI155" s="54">
        <f>IF(N155="nulová",J155,0)</f>
        <v>0</v>
      </c>
      <c r="BJ155" s="1" t="s">
        <v>109</v>
      </c>
      <c r="BK155" s="54">
        <f>ROUND(I155*H155,2)</f>
        <v>0</v>
      </c>
      <c r="BL155" s="1" t="s">
        <v>117</v>
      </c>
      <c r="BM155" s="53" t="s">
        <v>522</v>
      </c>
    </row>
    <row r="156" spans="3:65" s="35" customFormat="1" ht="22.9" customHeight="1" x14ac:dyDescent="0.2">
      <c r="D156" s="39" t="s">
        <v>106</v>
      </c>
      <c r="E156" s="151" t="s">
        <v>523</v>
      </c>
      <c r="F156" s="151" t="s">
        <v>524</v>
      </c>
      <c r="I156" s="150"/>
      <c r="J156" s="152">
        <f>BK156</f>
        <v>0</v>
      </c>
      <c r="M156" s="36"/>
      <c r="P156" s="37">
        <f>SUM(P157:P160)</f>
        <v>0</v>
      </c>
      <c r="R156" s="37">
        <f>SUM(R157:R160)</f>
        <v>0</v>
      </c>
      <c r="T156" s="38">
        <f>SUM(T157:T160)</f>
        <v>0</v>
      </c>
      <c r="AR156" s="39" t="s">
        <v>109</v>
      </c>
      <c r="AT156" s="40" t="s">
        <v>106</v>
      </c>
      <c r="AU156" s="40" t="s">
        <v>109</v>
      </c>
      <c r="AY156" s="39" t="s">
        <v>111</v>
      </c>
      <c r="BK156" s="41">
        <f>SUM(BK157:BK160)</f>
        <v>0</v>
      </c>
    </row>
    <row r="157" spans="3:65" s="4" customFormat="1" ht="37.9" customHeight="1" x14ac:dyDescent="0.25">
      <c r="C157" s="42">
        <v>16</v>
      </c>
      <c r="D157" s="42" t="s">
        <v>113</v>
      </c>
      <c r="E157" s="43" t="s">
        <v>525</v>
      </c>
      <c r="F157" s="44" t="s">
        <v>526</v>
      </c>
      <c r="G157" s="45" t="s">
        <v>190</v>
      </c>
      <c r="H157" s="46">
        <v>7203.9359999999997</v>
      </c>
      <c r="I157" s="47"/>
      <c r="J157" s="48">
        <f>ROUND(I157*H157,2)</f>
        <v>0</v>
      </c>
      <c r="K157" s="153" t="s">
        <v>725</v>
      </c>
      <c r="M157" s="49" t="s">
        <v>2</v>
      </c>
      <c r="N157" s="50" t="s">
        <v>63</v>
      </c>
      <c r="P157" s="51">
        <f>O157*H157</f>
        <v>0</v>
      </c>
      <c r="Q157" s="51">
        <v>0</v>
      </c>
      <c r="R157" s="51">
        <f>Q157*H157</f>
        <v>0</v>
      </c>
      <c r="S157" s="51">
        <v>0</v>
      </c>
      <c r="T157" s="52">
        <f>S157*H157</f>
        <v>0</v>
      </c>
      <c r="AR157" s="53" t="s">
        <v>117</v>
      </c>
      <c r="AT157" s="53" t="s">
        <v>113</v>
      </c>
      <c r="AU157" s="53" t="s">
        <v>4</v>
      </c>
      <c r="AY157" s="1" t="s">
        <v>111</v>
      </c>
      <c r="BE157" s="54">
        <f>IF(N157="základní",J157,0)</f>
        <v>0</v>
      </c>
      <c r="BF157" s="54">
        <f>IF(N157="snížená",J157,0)</f>
        <v>0</v>
      </c>
      <c r="BG157" s="54">
        <f>IF(N157="zákl. přenesená",J157,0)</f>
        <v>0</v>
      </c>
      <c r="BH157" s="54">
        <f>IF(N157="sníž. přenesená",J157,0)</f>
        <v>0</v>
      </c>
      <c r="BI157" s="54">
        <f>IF(N157="nulová",J157,0)</f>
        <v>0</v>
      </c>
      <c r="BJ157" s="1" t="s">
        <v>109</v>
      </c>
      <c r="BK157" s="54">
        <f>ROUND(I157*H157,2)</f>
        <v>0</v>
      </c>
      <c r="BL157" s="1" t="s">
        <v>117</v>
      </c>
      <c r="BM157" s="53" t="s">
        <v>527</v>
      </c>
    </row>
    <row r="158" spans="3:65" s="4" customFormat="1" ht="49.15" customHeight="1" x14ac:dyDescent="0.25">
      <c r="C158" s="42">
        <v>17</v>
      </c>
      <c r="D158" s="42" t="s">
        <v>113</v>
      </c>
      <c r="E158" s="43" t="s">
        <v>528</v>
      </c>
      <c r="F158" s="44" t="s">
        <v>529</v>
      </c>
      <c r="G158" s="45" t="s">
        <v>190</v>
      </c>
      <c r="H158" s="46">
        <v>36019.68</v>
      </c>
      <c r="I158" s="47"/>
      <c r="J158" s="48">
        <f>ROUND(I158*H158,2)</f>
        <v>0</v>
      </c>
      <c r="K158" s="153" t="s">
        <v>725</v>
      </c>
      <c r="M158" s="49" t="s">
        <v>2</v>
      </c>
      <c r="N158" s="50" t="s">
        <v>63</v>
      </c>
      <c r="P158" s="51">
        <f>O158*H158</f>
        <v>0</v>
      </c>
      <c r="Q158" s="51">
        <v>0</v>
      </c>
      <c r="R158" s="51">
        <f>Q158*H158</f>
        <v>0</v>
      </c>
      <c r="S158" s="51">
        <v>0</v>
      </c>
      <c r="T158" s="52">
        <f>S158*H158</f>
        <v>0</v>
      </c>
      <c r="AR158" s="53" t="s">
        <v>117</v>
      </c>
      <c r="AT158" s="53" t="s">
        <v>113</v>
      </c>
      <c r="AU158" s="53" t="s">
        <v>4</v>
      </c>
      <c r="AY158" s="1" t="s">
        <v>111</v>
      </c>
      <c r="BE158" s="54">
        <f>IF(N158="základní",J158,0)</f>
        <v>0</v>
      </c>
      <c r="BF158" s="54">
        <f>IF(N158="snížená",J158,0)</f>
        <v>0</v>
      </c>
      <c r="BG158" s="54">
        <f>IF(N158="zákl. přenesená",J158,0)</f>
        <v>0</v>
      </c>
      <c r="BH158" s="54">
        <f>IF(N158="sníž. přenesená",J158,0)</f>
        <v>0</v>
      </c>
      <c r="BI158" s="54">
        <f>IF(N158="nulová",J158,0)</f>
        <v>0</v>
      </c>
      <c r="BJ158" s="1" t="s">
        <v>109</v>
      </c>
      <c r="BK158" s="54">
        <f>ROUND(I158*H158,2)</f>
        <v>0</v>
      </c>
      <c r="BL158" s="1" t="s">
        <v>117</v>
      </c>
      <c r="BM158" s="53" t="s">
        <v>530</v>
      </c>
    </row>
    <row r="159" spans="3:65" s="59" customFormat="1" ht="11.25" x14ac:dyDescent="0.25">
      <c r="D159" s="154" t="s">
        <v>119</v>
      </c>
      <c r="F159" s="157" t="s">
        <v>531</v>
      </c>
      <c r="H159" s="158">
        <v>36019.68</v>
      </c>
      <c r="I159" s="159"/>
      <c r="M159" s="60"/>
      <c r="T159" s="61"/>
      <c r="AT159" s="62" t="s">
        <v>119</v>
      </c>
      <c r="AU159" s="62" t="s">
        <v>4</v>
      </c>
      <c r="AV159" s="59" t="s">
        <v>4</v>
      </c>
      <c r="AW159" s="59" t="s">
        <v>9</v>
      </c>
      <c r="AX159" s="59" t="s">
        <v>109</v>
      </c>
      <c r="AY159" s="62" t="s">
        <v>111</v>
      </c>
    </row>
    <row r="160" spans="3:65" s="4" customFormat="1" ht="49.15" customHeight="1" x14ac:dyDescent="0.25">
      <c r="C160" s="42">
        <v>18</v>
      </c>
      <c r="D160" s="42" t="s">
        <v>113</v>
      </c>
      <c r="E160" s="43" t="s">
        <v>532</v>
      </c>
      <c r="F160" s="44" t="s">
        <v>533</v>
      </c>
      <c r="G160" s="45" t="s">
        <v>190</v>
      </c>
      <c r="H160" s="46">
        <v>7203.9359999999997</v>
      </c>
      <c r="I160" s="180"/>
      <c r="J160" s="48">
        <f>ROUND(I160*H160,2)</f>
        <v>0</v>
      </c>
      <c r="K160" s="153" t="s">
        <v>725</v>
      </c>
      <c r="M160" s="49" t="s">
        <v>2</v>
      </c>
      <c r="N160" s="50" t="s">
        <v>63</v>
      </c>
      <c r="P160" s="51">
        <f>O160*H160</f>
        <v>0</v>
      </c>
      <c r="Q160" s="51">
        <v>0</v>
      </c>
      <c r="R160" s="51">
        <f>Q160*H160</f>
        <v>0</v>
      </c>
      <c r="S160" s="51">
        <v>0</v>
      </c>
      <c r="T160" s="52">
        <f>S160*H160</f>
        <v>0</v>
      </c>
      <c r="AR160" s="53" t="s">
        <v>117</v>
      </c>
      <c r="AT160" s="53" t="s">
        <v>113</v>
      </c>
      <c r="AU160" s="53" t="s">
        <v>4</v>
      </c>
      <c r="AY160" s="1" t="s">
        <v>111</v>
      </c>
      <c r="BE160" s="54">
        <f>IF(N160="základní",J160,0)</f>
        <v>0</v>
      </c>
      <c r="BF160" s="54">
        <f>IF(N160="snížená",J160,0)</f>
        <v>0</v>
      </c>
      <c r="BG160" s="54">
        <f>IF(N160="zákl. přenesená",J160,0)</f>
        <v>0</v>
      </c>
      <c r="BH160" s="54">
        <f>IF(N160="sníž. přenesená",J160,0)</f>
        <v>0</v>
      </c>
      <c r="BI160" s="54">
        <f>IF(N160="nulová",J160,0)</f>
        <v>0</v>
      </c>
      <c r="BJ160" s="1" t="s">
        <v>109</v>
      </c>
      <c r="BK160" s="54">
        <f>ROUND(I160*H160,2)</f>
        <v>0</v>
      </c>
      <c r="BL160" s="1" t="s">
        <v>117</v>
      </c>
      <c r="BM160" s="53" t="s">
        <v>534</v>
      </c>
    </row>
    <row r="161" spans="1:65" ht="24" x14ac:dyDescent="0.25">
      <c r="A161" s="4"/>
      <c r="B161" s="179"/>
      <c r="C161" s="42">
        <v>19</v>
      </c>
      <c r="D161" s="42" t="s">
        <v>113</v>
      </c>
      <c r="E161" s="43" t="s">
        <v>738</v>
      </c>
      <c r="F161" s="44" t="s">
        <v>739</v>
      </c>
      <c r="G161" s="45" t="s">
        <v>190</v>
      </c>
      <c r="H161" s="46">
        <v>62.27</v>
      </c>
      <c r="I161" s="178"/>
      <c r="J161" s="48">
        <f>ROUND(I161*H161,2)</f>
        <v>0</v>
      </c>
    </row>
    <row r="162" spans="1:65" s="35" customFormat="1" ht="25.9" customHeight="1" x14ac:dyDescent="0.2">
      <c r="D162" s="39" t="s">
        <v>106</v>
      </c>
      <c r="E162" s="149" t="s">
        <v>535</v>
      </c>
      <c r="F162" s="149" t="s">
        <v>536</v>
      </c>
      <c r="I162" s="150"/>
      <c r="J162" s="147">
        <f>BK162</f>
        <v>0</v>
      </c>
      <c r="M162" s="36"/>
      <c r="P162" s="37">
        <f>P163</f>
        <v>0</v>
      </c>
      <c r="R162" s="37">
        <f>R163</f>
        <v>0</v>
      </c>
      <c r="T162" s="38">
        <f>T163</f>
        <v>7.5520000000000005</v>
      </c>
      <c r="AR162" s="39" t="s">
        <v>4</v>
      </c>
      <c r="AT162" s="40" t="s">
        <v>106</v>
      </c>
      <c r="AU162" s="40" t="s">
        <v>110</v>
      </c>
      <c r="AY162" s="39" t="s">
        <v>111</v>
      </c>
      <c r="BK162" s="41">
        <f>BK163</f>
        <v>0</v>
      </c>
    </row>
    <row r="163" spans="1:65" s="35" customFormat="1" ht="22.9" customHeight="1" x14ac:dyDescent="0.2">
      <c r="D163" s="39" t="s">
        <v>106</v>
      </c>
      <c r="E163" s="151" t="s">
        <v>537</v>
      </c>
      <c r="F163" s="151" t="s">
        <v>538</v>
      </c>
      <c r="I163" s="150"/>
      <c r="J163" s="152">
        <f>BK163</f>
        <v>0</v>
      </c>
      <c r="M163" s="36"/>
      <c r="P163" s="37">
        <f>P164</f>
        <v>0</v>
      </c>
      <c r="R163" s="37">
        <f>R164</f>
        <v>0</v>
      </c>
      <c r="T163" s="38">
        <f>T164</f>
        <v>7.5520000000000005</v>
      </c>
      <c r="AR163" s="39" t="s">
        <v>4</v>
      </c>
      <c r="AT163" s="40" t="s">
        <v>106</v>
      </c>
      <c r="AU163" s="40" t="s">
        <v>109</v>
      </c>
      <c r="AY163" s="39" t="s">
        <v>111</v>
      </c>
      <c r="BK163" s="41">
        <f>BK164</f>
        <v>0</v>
      </c>
    </row>
    <row r="164" spans="1:65" s="4" customFormat="1" ht="33" customHeight="1" x14ac:dyDescent="0.25">
      <c r="C164" s="42">
        <v>20</v>
      </c>
      <c r="D164" s="42" t="s">
        <v>113</v>
      </c>
      <c r="E164" s="43" t="s">
        <v>539</v>
      </c>
      <c r="F164" s="44" t="s">
        <v>540</v>
      </c>
      <c r="G164" s="45" t="s">
        <v>227</v>
      </c>
      <c r="H164" s="46">
        <v>472</v>
      </c>
      <c r="I164" s="47"/>
      <c r="J164" s="48">
        <f>ROUND(I164*H164,2)</f>
        <v>0</v>
      </c>
      <c r="K164" s="153" t="s">
        <v>725</v>
      </c>
      <c r="M164" s="49" t="s">
        <v>2</v>
      </c>
      <c r="N164" s="50" t="s">
        <v>63</v>
      </c>
      <c r="P164" s="51">
        <f>O164*H164</f>
        <v>0</v>
      </c>
      <c r="Q164" s="51">
        <v>0</v>
      </c>
      <c r="R164" s="51">
        <f>Q164*H164</f>
        <v>0</v>
      </c>
      <c r="S164" s="51">
        <v>1.6E-2</v>
      </c>
      <c r="T164" s="52">
        <f>S164*H164</f>
        <v>7.5520000000000005</v>
      </c>
      <c r="AR164" s="53" t="s">
        <v>198</v>
      </c>
      <c r="AT164" s="53" t="s">
        <v>113</v>
      </c>
      <c r="AU164" s="53" t="s">
        <v>4</v>
      </c>
      <c r="AY164" s="1" t="s">
        <v>111</v>
      </c>
      <c r="BE164" s="54">
        <f>IF(N164="základní",J164,0)</f>
        <v>0</v>
      </c>
      <c r="BF164" s="54">
        <f>IF(N164="snížená",J164,0)</f>
        <v>0</v>
      </c>
      <c r="BG164" s="54">
        <f>IF(N164="zákl. přenesená",J164,0)</f>
        <v>0</v>
      </c>
      <c r="BH164" s="54">
        <f>IF(N164="sníž. přenesená",J164,0)</f>
        <v>0</v>
      </c>
      <c r="BI164" s="54">
        <f>IF(N164="nulová",J164,0)</f>
        <v>0</v>
      </c>
      <c r="BJ164" s="1" t="s">
        <v>109</v>
      </c>
      <c r="BK164" s="54">
        <f>ROUND(I164*H164,2)</f>
        <v>0</v>
      </c>
      <c r="BL164" s="1" t="s">
        <v>198</v>
      </c>
      <c r="BM164" s="53" t="s">
        <v>541</v>
      </c>
    </row>
    <row r="165" spans="1:65" s="4" customFormat="1" ht="49.9" customHeight="1" x14ac:dyDescent="0.2">
      <c r="E165" s="149" t="s">
        <v>430</v>
      </c>
      <c r="F165" s="149" t="s">
        <v>431</v>
      </c>
      <c r="J165" s="147">
        <f t="shared" ref="J165:J170" si="1">BK165</f>
        <v>0</v>
      </c>
      <c r="M165" s="80"/>
      <c r="T165" s="81"/>
      <c r="AT165" s="1" t="s">
        <v>106</v>
      </c>
      <c r="AU165" s="1" t="s">
        <v>110</v>
      </c>
      <c r="AY165" s="1" t="s">
        <v>432</v>
      </c>
      <c r="BK165" s="54">
        <f>SUM(BK166:BK170)</f>
        <v>0</v>
      </c>
    </row>
    <row r="166" spans="1:65" s="4" customFormat="1" ht="16.350000000000001" customHeight="1" x14ac:dyDescent="0.25">
      <c r="C166" s="82" t="s">
        <v>2</v>
      </c>
      <c r="D166" s="82" t="s">
        <v>113</v>
      </c>
      <c r="E166" s="83" t="s">
        <v>2</v>
      </c>
      <c r="F166" s="84" t="s">
        <v>2</v>
      </c>
      <c r="G166" s="85" t="s">
        <v>2</v>
      </c>
      <c r="H166" s="86"/>
      <c r="I166" s="87"/>
      <c r="J166" s="88">
        <f t="shared" si="1"/>
        <v>0</v>
      </c>
      <c r="K166" s="163"/>
      <c r="M166" s="89" t="s">
        <v>2</v>
      </c>
      <c r="N166" s="90" t="s">
        <v>63</v>
      </c>
      <c r="T166" s="81"/>
      <c r="AT166" s="1" t="s">
        <v>432</v>
      </c>
      <c r="AU166" s="1" t="s">
        <v>109</v>
      </c>
      <c r="AY166" s="1" t="s">
        <v>432</v>
      </c>
      <c r="BE166" s="54">
        <f>IF(N166="základní",J166,0)</f>
        <v>0</v>
      </c>
      <c r="BF166" s="54">
        <f>IF(N166="snížená",J166,0)</f>
        <v>0</v>
      </c>
      <c r="BG166" s="54">
        <f>IF(N166="zákl. přenesená",J166,0)</f>
        <v>0</v>
      </c>
      <c r="BH166" s="54">
        <f>IF(N166="sníž. přenesená",J166,0)</f>
        <v>0</v>
      </c>
      <c r="BI166" s="54">
        <f>IF(N166="nulová",J166,0)</f>
        <v>0</v>
      </c>
      <c r="BJ166" s="1" t="s">
        <v>109</v>
      </c>
      <c r="BK166" s="54">
        <f>I166*H166</f>
        <v>0</v>
      </c>
    </row>
    <row r="167" spans="1:65" s="4" customFormat="1" ht="16.350000000000001" customHeight="1" x14ac:dyDescent="0.25">
      <c r="C167" s="82" t="s">
        <v>2</v>
      </c>
      <c r="D167" s="82" t="s">
        <v>113</v>
      </c>
      <c r="E167" s="83" t="s">
        <v>2</v>
      </c>
      <c r="F167" s="84" t="s">
        <v>2</v>
      </c>
      <c r="G167" s="85" t="s">
        <v>2</v>
      </c>
      <c r="H167" s="86"/>
      <c r="I167" s="87"/>
      <c r="J167" s="88">
        <f t="shared" si="1"/>
        <v>0</v>
      </c>
      <c r="K167" s="163"/>
      <c r="M167" s="89" t="s">
        <v>2</v>
      </c>
      <c r="N167" s="90" t="s">
        <v>63</v>
      </c>
      <c r="T167" s="81"/>
      <c r="AT167" s="1" t="s">
        <v>432</v>
      </c>
      <c r="AU167" s="1" t="s">
        <v>109</v>
      </c>
      <c r="AY167" s="1" t="s">
        <v>432</v>
      </c>
      <c r="BE167" s="54">
        <f>IF(N167="základní",J167,0)</f>
        <v>0</v>
      </c>
      <c r="BF167" s="54">
        <f>IF(N167="snížená",J167,0)</f>
        <v>0</v>
      </c>
      <c r="BG167" s="54">
        <f>IF(N167="zákl. přenesená",J167,0)</f>
        <v>0</v>
      </c>
      <c r="BH167" s="54">
        <f>IF(N167="sníž. přenesená",J167,0)</f>
        <v>0</v>
      </c>
      <c r="BI167" s="54">
        <f>IF(N167="nulová",J167,0)</f>
        <v>0</v>
      </c>
      <c r="BJ167" s="1" t="s">
        <v>109</v>
      </c>
      <c r="BK167" s="54">
        <f>I167*H167</f>
        <v>0</v>
      </c>
    </row>
    <row r="168" spans="1:65" s="4" customFormat="1" ht="16.350000000000001" customHeight="1" x14ac:dyDescent="0.25">
      <c r="C168" s="82" t="s">
        <v>2</v>
      </c>
      <c r="D168" s="82" t="s">
        <v>113</v>
      </c>
      <c r="E168" s="83" t="s">
        <v>2</v>
      </c>
      <c r="F168" s="84" t="s">
        <v>2</v>
      </c>
      <c r="G168" s="85" t="s">
        <v>2</v>
      </c>
      <c r="H168" s="86"/>
      <c r="I168" s="87"/>
      <c r="J168" s="88">
        <f t="shared" si="1"/>
        <v>0</v>
      </c>
      <c r="K168" s="163"/>
      <c r="M168" s="89" t="s">
        <v>2</v>
      </c>
      <c r="N168" s="90" t="s">
        <v>63</v>
      </c>
      <c r="T168" s="81"/>
      <c r="AT168" s="1" t="s">
        <v>432</v>
      </c>
      <c r="AU168" s="1" t="s">
        <v>109</v>
      </c>
      <c r="AY168" s="1" t="s">
        <v>432</v>
      </c>
      <c r="BE168" s="54">
        <f>IF(N168="základní",J168,0)</f>
        <v>0</v>
      </c>
      <c r="BF168" s="54">
        <f>IF(N168="snížená",J168,0)</f>
        <v>0</v>
      </c>
      <c r="BG168" s="54">
        <f>IF(N168="zákl. přenesená",J168,0)</f>
        <v>0</v>
      </c>
      <c r="BH168" s="54">
        <f>IF(N168="sníž. přenesená",J168,0)</f>
        <v>0</v>
      </c>
      <c r="BI168" s="54">
        <f>IF(N168="nulová",J168,0)</f>
        <v>0</v>
      </c>
      <c r="BJ168" s="1" t="s">
        <v>109</v>
      </c>
      <c r="BK168" s="54">
        <f>I168*H168</f>
        <v>0</v>
      </c>
    </row>
    <row r="169" spans="1:65" s="4" customFormat="1" ht="16.350000000000001" customHeight="1" x14ac:dyDescent="0.25">
      <c r="C169" s="82" t="s">
        <v>2</v>
      </c>
      <c r="D169" s="82" t="s">
        <v>113</v>
      </c>
      <c r="E169" s="83" t="s">
        <v>2</v>
      </c>
      <c r="F169" s="84" t="s">
        <v>2</v>
      </c>
      <c r="G169" s="85" t="s">
        <v>2</v>
      </c>
      <c r="H169" s="86"/>
      <c r="I169" s="87"/>
      <c r="J169" s="88">
        <f t="shared" si="1"/>
        <v>0</v>
      </c>
      <c r="K169" s="163"/>
      <c r="M169" s="89" t="s">
        <v>2</v>
      </c>
      <c r="N169" s="90" t="s">
        <v>63</v>
      </c>
      <c r="T169" s="81"/>
      <c r="AT169" s="1" t="s">
        <v>432</v>
      </c>
      <c r="AU169" s="1" t="s">
        <v>109</v>
      </c>
      <c r="AY169" s="1" t="s">
        <v>432</v>
      </c>
      <c r="BE169" s="54">
        <f>IF(N169="základní",J169,0)</f>
        <v>0</v>
      </c>
      <c r="BF169" s="54">
        <f>IF(N169="snížená",J169,0)</f>
        <v>0</v>
      </c>
      <c r="BG169" s="54">
        <f>IF(N169="zákl. přenesená",J169,0)</f>
        <v>0</v>
      </c>
      <c r="BH169" s="54">
        <f>IF(N169="sníž. přenesená",J169,0)</f>
        <v>0</v>
      </c>
      <c r="BI169" s="54">
        <f>IF(N169="nulová",J169,0)</f>
        <v>0</v>
      </c>
      <c r="BJ169" s="1" t="s">
        <v>109</v>
      </c>
      <c r="BK169" s="54">
        <f>I169*H169</f>
        <v>0</v>
      </c>
    </row>
    <row r="170" spans="1:65" s="4" customFormat="1" ht="16.350000000000001" customHeight="1" x14ac:dyDescent="0.25">
      <c r="C170" s="82" t="s">
        <v>2</v>
      </c>
      <c r="D170" s="82" t="s">
        <v>113</v>
      </c>
      <c r="E170" s="83" t="s">
        <v>2</v>
      </c>
      <c r="F170" s="84" t="s">
        <v>2</v>
      </c>
      <c r="G170" s="85" t="s">
        <v>2</v>
      </c>
      <c r="H170" s="86"/>
      <c r="I170" s="87"/>
      <c r="J170" s="88">
        <f t="shared" si="1"/>
        <v>0</v>
      </c>
      <c r="K170" s="163"/>
      <c r="M170" s="89" t="s">
        <v>2</v>
      </c>
      <c r="N170" s="90" t="s">
        <v>63</v>
      </c>
      <c r="O170" s="91"/>
      <c r="P170" s="91"/>
      <c r="Q170" s="91"/>
      <c r="R170" s="91"/>
      <c r="S170" s="91"/>
      <c r="T170" s="92"/>
      <c r="AT170" s="1" t="s">
        <v>432</v>
      </c>
      <c r="AU170" s="1" t="s">
        <v>109</v>
      </c>
      <c r="AY170" s="1" t="s">
        <v>432</v>
      </c>
      <c r="BE170" s="54">
        <f>IF(N170="základní",J170,0)</f>
        <v>0</v>
      </c>
      <c r="BF170" s="54">
        <f>IF(N170="snížená",J170,0)</f>
        <v>0</v>
      </c>
      <c r="BG170" s="54">
        <f>IF(N170="zákl. přenesená",J170,0)</f>
        <v>0</v>
      </c>
      <c r="BH170" s="54">
        <f>IF(N170="sníž. přenesená",J170,0)</f>
        <v>0</v>
      </c>
      <c r="BI170" s="54">
        <f>IF(N170="nulová",J170,0)</f>
        <v>0</v>
      </c>
      <c r="BJ170" s="1" t="s">
        <v>109</v>
      </c>
      <c r="BK170" s="54">
        <f>I170*H170</f>
        <v>0</v>
      </c>
    </row>
    <row r="171" spans="1:65" s="4" customFormat="1" ht="6.95" customHeight="1" x14ac:dyDescent="0.25"/>
  </sheetData>
  <mergeCells count="12">
    <mergeCell ref="E120:H120"/>
    <mergeCell ref="L2:V2"/>
    <mergeCell ref="E9:H9"/>
    <mergeCell ref="E11:H11"/>
    <mergeCell ref="E20:H20"/>
    <mergeCell ref="E29:H29"/>
    <mergeCell ref="E87:H87"/>
    <mergeCell ref="E89:H89"/>
    <mergeCell ref="E116:H116"/>
    <mergeCell ref="E118:H118"/>
    <mergeCell ref="D7:I7"/>
    <mergeCell ref="E85:I85"/>
  </mergeCells>
  <phoneticPr fontId="43" type="noConversion"/>
  <dataValidations count="2">
    <dataValidation type="list" allowBlank="1" showInputMessage="1" showErrorMessage="1" error="Povoleny jsou hodnoty základní, snížená, zákl. přenesená, sníž. přenesená, nulová." sqref="N166:N171" xr:uid="{00000000-0002-0000-0100-000000000000}">
      <formula1>"základní, snížená, zákl. přenesená, sníž. přenesená, nulová"</formula1>
    </dataValidation>
    <dataValidation type="list" allowBlank="1" showInputMessage="1" showErrorMessage="1" error="Povoleny jsou hodnoty K, M." sqref="D166:D171" xr:uid="{00000000-0002-0000-0100-000001000000}">
      <formula1>"K, M"</formula1>
    </dataValidation>
  </dataValidations>
  <pageMargins left="0.39370078740157483" right="0.39370078740157483" top="0.39370078740157483" bottom="0.39370078740157483" header="0" footer="0"/>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C2:BM346"/>
  <sheetViews>
    <sheetView topLeftCell="A331" workbookViewId="0">
      <selection activeCell="I106" sqref="I106"/>
    </sheetView>
  </sheetViews>
  <sheetFormatPr defaultRowHeight="15" x14ac:dyDescent="0.25"/>
  <cols>
    <col min="1" max="1" width="7.140625" customWidth="1"/>
    <col min="2" max="2" width="1" customWidth="1"/>
    <col min="3" max="3" width="3.5703125" customWidth="1"/>
    <col min="4" max="4" width="3.7109375" customWidth="1"/>
    <col min="5" max="5" width="14.7109375" customWidth="1"/>
    <col min="6" max="6" width="43.5703125" customWidth="1"/>
    <col min="7" max="7" width="6.42578125" customWidth="1"/>
    <col min="8" max="8" width="12" customWidth="1"/>
    <col min="9" max="9" width="13.5703125" customWidth="1"/>
    <col min="10" max="11" width="19.140625" customWidth="1"/>
    <col min="12" max="12" width="8" customWidth="1"/>
    <col min="13" max="13" width="9.28515625" hidden="1" customWidth="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s>
  <sheetData>
    <row r="2" spans="4:56" ht="36.950000000000003" customHeight="1" x14ac:dyDescent="0.25">
      <c r="L2" s="264"/>
      <c r="M2" s="264"/>
      <c r="N2" s="264"/>
      <c r="O2" s="264"/>
      <c r="P2" s="264"/>
      <c r="Q2" s="264"/>
      <c r="R2" s="264"/>
      <c r="S2" s="264"/>
      <c r="T2" s="264"/>
      <c r="U2" s="264"/>
      <c r="V2" s="264"/>
      <c r="AT2" s="1" t="s">
        <v>0</v>
      </c>
      <c r="AZ2" s="2" t="s">
        <v>1</v>
      </c>
      <c r="BA2" s="2" t="s">
        <v>2</v>
      </c>
      <c r="BB2" s="2" t="s">
        <v>2</v>
      </c>
      <c r="BC2" s="2" t="s">
        <v>3</v>
      </c>
      <c r="BD2" s="2" t="s">
        <v>4</v>
      </c>
    </row>
    <row r="3" spans="4:56" ht="6.95" customHeight="1" x14ac:dyDescent="0.25">
      <c r="AT3" s="1" t="s">
        <v>4</v>
      </c>
      <c r="AZ3" s="2" t="s">
        <v>5</v>
      </c>
      <c r="BA3" s="2" t="s">
        <v>2</v>
      </c>
      <c r="BB3" s="2" t="s">
        <v>2</v>
      </c>
      <c r="BC3" s="2" t="s">
        <v>6</v>
      </c>
      <c r="BD3" s="2" t="s">
        <v>4</v>
      </c>
    </row>
    <row r="4" spans="4:56" ht="24.95" customHeight="1" x14ac:dyDescent="0.25">
      <c r="D4" s="130" t="s">
        <v>7</v>
      </c>
      <c r="M4" s="3" t="s">
        <v>8</v>
      </c>
      <c r="AT4" s="1" t="s">
        <v>9</v>
      </c>
      <c r="AZ4" s="2" t="s">
        <v>10</v>
      </c>
      <c r="BA4" s="2" t="s">
        <v>2</v>
      </c>
      <c r="BB4" s="2" t="s">
        <v>2</v>
      </c>
      <c r="BC4" s="2" t="s">
        <v>11</v>
      </c>
      <c r="BD4" s="2" t="s">
        <v>4</v>
      </c>
    </row>
    <row r="5" spans="4:56" ht="6.95" customHeight="1" x14ac:dyDescent="0.25">
      <c r="AZ5" s="2" t="s">
        <v>12</v>
      </c>
      <c r="BA5" s="2" t="s">
        <v>2</v>
      </c>
      <c r="BB5" s="2" t="s">
        <v>2</v>
      </c>
      <c r="BC5" s="2" t="s">
        <v>3</v>
      </c>
      <c r="BD5" s="2" t="s">
        <v>4</v>
      </c>
    </row>
    <row r="6" spans="4:56" s="186" customFormat="1" ht="12" customHeight="1" x14ac:dyDescent="0.25">
      <c r="D6" s="5" t="s">
        <v>13</v>
      </c>
      <c r="AZ6" s="190" t="s">
        <v>14</v>
      </c>
      <c r="BA6" s="190" t="s">
        <v>15</v>
      </c>
      <c r="BB6" s="190" t="s">
        <v>16</v>
      </c>
      <c r="BC6" s="190" t="s">
        <v>17</v>
      </c>
      <c r="BD6" s="190" t="s">
        <v>4</v>
      </c>
    </row>
    <row r="7" spans="4:56" s="186" customFormat="1" ht="26.25" customHeight="1" x14ac:dyDescent="0.25">
      <c r="D7" s="282" t="s">
        <v>747</v>
      </c>
      <c r="E7" s="283"/>
      <c r="F7" s="283"/>
      <c r="G7" s="283"/>
      <c r="H7" s="283"/>
      <c r="I7" s="284"/>
      <c r="AZ7" s="190" t="s">
        <v>18</v>
      </c>
      <c r="BA7" s="190" t="s">
        <v>2</v>
      </c>
      <c r="BB7" s="190" t="s">
        <v>2</v>
      </c>
      <c r="BC7" s="190" t="s">
        <v>19</v>
      </c>
      <c r="BD7" s="190" t="s">
        <v>4</v>
      </c>
    </row>
    <row r="8" spans="4:56" s="186" customFormat="1" ht="12" customHeight="1" x14ac:dyDescent="0.25">
      <c r="D8" s="5" t="s">
        <v>20</v>
      </c>
      <c r="AZ8" s="190" t="s">
        <v>21</v>
      </c>
      <c r="BA8" s="190" t="s">
        <v>2</v>
      </c>
      <c r="BB8" s="190" t="s">
        <v>2</v>
      </c>
      <c r="BC8" s="190" t="s">
        <v>22</v>
      </c>
      <c r="BD8" s="190" t="s">
        <v>4</v>
      </c>
    </row>
    <row r="9" spans="4:56" s="188" customFormat="1" ht="18.600000000000001" customHeight="1" x14ac:dyDescent="0.25">
      <c r="E9" s="279" t="s">
        <v>23</v>
      </c>
      <c r="F9" s="280"/>
      <c r="G9" s="280"/>
      <c r="H9" s="280"/>
      <c r="AZ9" s="190" t="s">
        <v>24</v>
      </c>
      <c r="BA9" s="190" t="s">
        <v>2</v>
      </c>
      <c r="BB9" s="190" t="s">
        <v>2</v>
      </c>
      <c r="BC9" s="190" t="s">
        <v>25</v>
      </c>
      <c r="BD9" s="190" t="s">
        <v>4</v>
      </c>
    </row>
    <row r="10" spans="4:56" s="188" customFormat="1" ht="12" customHeight="1" x14ac:dyDescent="0.25">
      <c r="D10" s="5" t="s">
        <v>26</v>
      </c>
      <c r="AZ10" s="190" t="s">
        <v>27</v>
      </c>
      <c r="BA10" s="190" t="s">
        <v>2</v>
      </c>
      <c r="BB10" s="190" t="s">
        <v>2</v>
      </c>
      <c r="BC10" s="190" t="s">
        <v>28</v>
      </c>
      <c r="BD10" s="190" t="s">
        <v>4</v>
      </c>
    </row>
    <row r="11" spans="4:56" s="188" customFormat="1" ht="16.5" customHeight="1" x14ac:dyDescent="0.25">
      <c r="E11" s="255" t="s">
        <v>29</v>
      </c>
      <c r="F11" s="270"/>
      <c r="G11" s="270"/>
      <c r="H11" s="270"/>
      <c r="AZ11" s="190" t="s">
        <v>30</v>
      </c>
      <c r="BA11" s="190" t="s">
        <v>2</v>
      </c>
      <c r="BB11" s="190" t="s">
        <v>2</v>
      </c>
      <c r="BC11" s="190" t="s">
        <v>31</v>
      </c>
      <c r="BD11" s="190" t="s">
        <v>4</v>
      </c>
    </row>
    <row r="12" spans="4:56" s="188" customFormat="1" x14ac:dyDescent="0.25">
      <c r="AZ12" s="190" t="s">
        <v>32</v>
      </c>
      <c r="BA12" s="190" t="s">
        <v>2</v>
      </c>
      <c r="BB12" s="190" t="s">
        <v>2</v>
      </c>
      <c r="BC12" s="190" t="s">
        <v>33</v>
      </c>
      <c r="BD12" s="190" t="s">
        <v>4</v>
      </c>
    </row>
    <row r="13" spans="4:56" s="188" customFormat="1" ht="12" customHeight="1" x14ac:dyDescent="0.25">
      <c r="D13" s="5" t="s">
        <v>34</v>
      </c>
      <c r="F13" s="5" t="s">
        <v>2</v>
      </c>
      <c r="I13" s="5" t="s">
        <v>35</v>
      </c>
      <c r="J13" s="5" t="s">
        <v>2</v>
      </c>
      <c r="AZ13" s="190" t="s">
        <v>36</v>
      </c>
      <c r="BA13" s="190" t="s">
        <v>2</v>
      </c>
      <c r="BB13" s="190" t="s">
        <v>2</v>
      </c>
      <c r="BC13" s="190" t="s">
        <v>37</v>
      </c>
      <c r="BD13" s="190" t="s">
        <v>4</v>
      </c>
    </row>
    <row r="14" spans="4:56" s="188" customFormat="1" ht="12" customHeight="1" x14ac:dyDescent="0.25">
      <c r="D14" s="5" t="s">
        <v>38</v>
      </c>
      <c r="F14" s="5" t="s">
        <v>39</v>
      </c>
      <c r="I14" s="5" t="s">
        <v>40</v>
      </c>
      <c r="J14" s="138" t="str">
        <f>'[1]Rekapitulace stavby'!AN8</f>
        <v>26. 5. 2021</v>
      </c>
      <c r="AZ14" s="190" t="s">
        <v>41</v>
      </c>
      <c r="BA14" s="190" t="s">
        <v>2</v>
      </c>
      <c r="BB14" s="190" t="s">
        <v>2</v>
      </c>
      <c r="BC14" s="190" t="s">
        <v>42</v>
      </c>
      <c r="BD14" s="190" t="s">
        <v>4</v>
      </c>
    </row>
    <row r="15" spans="4:56" s="188" customFormat="1" ht="10.9" customHeight="1" x14ac:dyDescent="0.25">
      <c r="AZ15" s="190" t="s">
        <v>43</v>
      </c>
      <c r="BA15" s="190" t="s">
        <v>2</v>
      </c>
      <c r="BB15" s="190" t="s">
        <v>2</v>
      </c>
      <c r="BC15" s="190" t="s">
        <v>44</v>
      </c>
      <c r="BD15" s="190" t="s">
        <v>4</v>
      </c>
    </row>
    <row r="16" spans="4:56" s="188" customFormat="1" ht="12" customHeight="1" x14ac:dyDescent="0.25">
      <c r="D16" s="5" t="s">
        <v>45</v>
      </c>
      <c r="I16" s="5" t="s">
        <v>46</v>
      </c>
      <c r="J16" s="5" t="s">
        <v>47</v>
      </c>
    </row>
    <row r="17" spans="4:11" s="188" customFormat="1" ht="18" customHeight="1" x14ac:dyDescent="0.25">
      <c r="E17" s="5" t="s">
        <v>48</v>
      </c>
      <c r="I17" s="5" t="s">
        <v>49</v>
      </c>
      <c r="J17" s="5" t="s">
        <v>50</v>
      </c>
    </row>
    <row r="18" spans="4:11" s="188" customFormat="1" ht="6.95" customHeight="1" x14ac:dyDescent="0.25"/>
    <row r="19" spans="4:11" s="188" customFormat="1" ht="12" customHeight="1" x14ac:dyDescent="0.25">
      <c r="D19" s="5" t="s">
        <v>51</v>
      </c>
      <c r="I19" s="5" t="s">
        <v>46</v>
      </c>
      <c r="J19" s="185" t="str">
        <f>'[1]Rekapitulace stavby'!AN13</f>
        <v>Vyplň údaj</v>
      </c>
    </row>
    <row r="20" spans="4:11" s="188" customFormat="1" ht="18" customHeight="1" x14ac:dyDescent="0.25">
      <c r="E20" s="281" t="str">
        <f>'[1]Rekapitulace stavby'!E14</f>
        <v>Vyplň údaj</v>
      </c>
      <c r="F20" s="265"/>
      <c r="G20" s="265"/>
      <c r="H20" s="265"/>
      <c r="I20" s="5" t="s">
        <v>49</v>
      </c>
      <c r="J20" s="185" t="str">
        <f>'[1]Rekapitulace stavby'!AN14</f>
        <v>Vyplň údaj</v>
      </c>
    </row>
    <row r="21" spans="4:11" s="188" customFormat="1" ht="6.95" customHeight="1" x14ac:dyDescent="0.25"/>
    <row r="22" spans="4:11" s="188" customFormat="1" ht="12" customHeight="1" x14ac:dyDescent="0.25">
      <c r="D22" s="5" t="s">
        <v>52</v>
      </c>
      <c r="I22" s="5" t="s">
        <v>46</v>
      </c>
      <c r="J22" s="5">
        <v>26957914</v>
      </c>
    </row>
    <row r="23" spans="4:11" s="188" customFormat="1" ht="18" customHeight="1" x14ac:dyDescent="0.25">
      <c r="E23" s="5" t="s">
        <v>745</v>
      </c>
      <c r="I23" s="5" t="s">
        <v>49</v>
      </c>
      <c r="J23" s="5" t="s">
        <v>744</v>
      </c>
    </row>
    <row r="24" spans="4:11" s="188" customFormat="1" ht="6.95" customHeight="1" x14ac:dyDescent="0.25"/>
    <row r="25" spans="4:11" s="188" customFormat="1" ht="12" customHeight="1" x14ac:dyDescent="0.25">
      <c r="D25" s="5" t="s">
        <v>56</v>
      </c>
      <c r="I25" s="5" t="s">
        <v>46</v>
      </c>
      <c r="J25" s="5" t="s">
        <v>53</v>
      </c>
    </row>
    <row r="26" spans="4:11" s="188" customFormat="1" ht="18" customHeight="1" x14ac:dyDescent="0.25">
      <c r="E26" s="5" t="s">
        <v>54</v>
      </c>
      <c r="I26" s="5" t="s">
        <v>49</v>
      </c>
      <c r="J26" s="5" t="s">
        <v>55</v>
      </c>
    </row>
    <row r="27" spans="4:11" s="188" customFormat="1" ht="6.95" customHeight="1" x14ac:dyDescent="0.25"/>
    <row r="28" spans="4:11" s="188" customFormat="1" ht="12" customHeight="1" x14ac:dyDescent="0.25">
      <c r="D28" s="5" t="s">
        <v>57</v>
      </c>
    </row>
    <row r="29" spans="4:11" s="231" customFormat="1" ht="16.5" customHeight="1" x14ac:dyDescent="0.25">
      <c r="E29" s="273" t="s">
        <v>2</v>
      </c>
      <c r="F29" s="273"/>
      <c r="G29" s="273"/>
      <c r="H29" s="273"/>
    </row>
    <row r="30" spans="4:11" s="188" customFormat="1" ht="6.95" customHeight="1" x14ac:dyDescent="0.25"/>
    <row r="31" spans="4:11" s="188" customFormat="1" ht="6.95" customHeight="1" x14ac:dyDescent="0.25">
      <c r="D31" s="229"/>
      <c r="E31" s="229"/>
      <c r="F31" s="229"/>
      <c r="G31" s="229"/>
      <c r="H31" s="229"/>
      <c r="I31" s="229"/>
      <c r="J31" s="229"/>
      <c r="K31" s="229"/>
    </row>
    <row r="32" spans="4:11" s="4" customFormat="1" ht="25.35" customHeight="1" x14ac:dyDescent="0.25">
      <c r="D32" s="139" t="s">
        <v>58</v>
      </c>
      <c r="J32" s="140">
        <f>ROUND(J128, 2)</f>
        <v>0</v>
      </c>
    </row>
    <row r="33" spans="3:11" s="4" customFormat="1" ht="6.95" customHeight="1" x14ac:dyDescent="0.25">
      <c r="D33" s="7"/>
      <c r="E33" s="7"/>
      <c r="F33" s="7"/>
      <c r="G33" s="7"/>
      <c r="H33" s="7"/>
      <c r="I33" s="7"/>
      <c r="J33" s="7"/>
      <c r="K33" s="7"/>
    </row>
    <row r="34" spans="3:11" s="188" customFormat="1" ht="14.45" customHeight="1" x14ac:dyDescent="0.25">
      <c r="F34" s="189" t="s">
        <v>59</v>
      </c>
      <c r="I34" s="189" t="s">
        <v>60</v>
      </c>
      <c r="J34" s="189" t="s">
        <v>61</v>
      </c>
    </row>
    <row r="35" spans="3:11" s="188" customFormat="1" ht="14.45" customHeight="1" x14ac:dyDescent="0.25">
      <c r="D35" s="190" t="s">
        <v>62</v>
      </c>
      <c r="E35" s="5" t="s">
        <v>63</v>
      </c>
      <c r="F35" s="191">
        <f>ROUND((ROUND((SUM(BE128:BE339)),  2) + SUM(BE341:BE345)), 2)</f>
        <v>0</v>
      </c>
      <c r="I35" s="192">
        <v>0.21</v>
      </c>
      <c r="J35" s="191">
        <f>ROUND((ROUND(((SUM(BE128:BE339))*I35),  2) + (SUM(BE341:BE345)*I35)), 2)</f>
        <v>0</v>
      </c>
    </row>
    <row r="36" spans="3:11" s="188" customFormat="1" ht="14.45" customHeight="1" x14ac:dyDescent="0.25">
      <c r="E36" s="5" t="s">
        <v>64</v>
      </c>
      <c r="F36" s="191">
        <f>ROUND((ROUND((SUM(BF128:BF339)),  2) + SUM(BF341:BF345)), 2)</f>
        <v>0</v>
      </c>
      <c r="I36" s="192">
        <v>0.15</v>
      </c>
      <c r="J36" s="191">
        <f>ROUND((ROUND(((SUM(BF128:BF339))*I36),  2) + (SUM(BF341:BF345)*I36)), 2)</f>
        <v>0</v>
      </c>
    </row>
    <row r="37" spans="3:11" s="4" customFormat="1" ht="14.45" hidden="1" customHeight="1" x14ac:dyDescent="0.25">
      <c r="E37" s="131" t="s">
        <v>65</v>
      </c>
      <c r="F37" s="123">
        <f>ROUND((ROUND((SUM(BG128:BG339)),  2) + SUM(BG341:BG345)), 2)</f>
        <v>0</v>
      </c>
      <c r="I37" s="141">
        <v>0.21</v>
      </c>
      <c r="J37" s="123">
        <f>0</f>
        <v>0</v>
      </c>
    </row>
    <row r="38" spans="3:11" s="4" customFormat="1" ht="14.45" hidden="1" customHeight="1" x14ac:dyDescent="0.25">
      <c r="E38" s="131" t="s">
        <v>66</v>
      </c>
      <c r="F38" s="123">
        <f>ROUND((ROUND((SUM(BH128:BH339)),  2) + SUM(BH341:BH345)), 2)</f>
        <v>0</v>
      </c>
      <c r="I38" s="141">
        <v>0.15</v>
      </c>
      <c r="J38" s="123">
        <f>0</f>
        <v>0</v>
      </c>
    </row>
    <row r="39" spans="3:11" s="4" customFormat="1" ht="14.45" hidden="1" customHeight="1" x14ac:dyDescent="0.25">
      <c r="E39" s="131" t="s">
        <v>67</v>
      </c>
      <c r="F39" s="123">
        <f>ROUND((ROUND((SUM(BI128:BI339)),  2) + SUM(BI341:BI345)), 2)</f>
        <v>0</v>
      </c>
      <c r="I39" s="141">
        <v>0</v>
      </c>
      <c r="J39" s="123">
        <f>0</f>
        <v>0</v>
      </c>
    </row>
    <row r="40" spans="3:11" s="4" customFormat="1" ht="6.95" customHeight="1" x14ac:dyDescent="0.25"/>
    <row r="41" spans="3:11" s="4" customFormat="1" ht="25.35" customHeight="1" x14ac:dyDescent="0.25">
      <c r="C41" s="142"/>
      <c r="D41" s="8" t="s">
        <v>68</v>
      </c>
      <c r="E41" s="9"/>
      <c r="F41" s="9"/>
      <c r="G41" s="10" t="s">
        <v>69</v>
      </c>
      <c r="H41" s="11" t="s">
        <v>70</v>
      </c>
      <c r="I41" s="9"/>
      <c r="J41" s="12">
        <f>SUM(J32:J39)</f>
        <v>0</v>
      </c>
      <c r="K41" s="9"/>
    </row>
    <row r="42" spans="3:11" s="4" customFormat="1" ht="14.45" customHeight="1" x14ac:dyDescent="0.25"/>
    <row r="43" spans="3:11" ht="14.45" customHeight="1" x14ac:dyDescent="0.25"/>
    <row r="44" spans="3:11" ht="14.45" customHeight="1" x14ac:dyDescent="0.25"/>
    <row r="45" spans="3:11" s="186" customFormat="1" ht="14.45" customHeight="1" x14ac:dyDescent="0.25"/>
    <row r="46" spans="3:11" s="186" customFormat="1" ht="14.45" customHeight="1" x14ac:dyDescent="0.25"/>
    <row r="47" spans="3:11" s="186" customFormat="1" ht="14.45" customHeight="1" x14ac:dyDescent="0.25"/>
    <row r="48" spans="3:11" s="186" customFormat="1" ht="14.45" customHeight="1" x14ac:dyDescent="0.25"/>
    <row r="49" spans="4:11" s="186" customFormat="1" ht="14.45" customHeight="1" x14ac:dyDescent="0.25"/>
    <row r="50" spans="4:11" s="188" customFormat="1" ht="14.45" customHeight="1" x14ac:dyDescent="0.25">
      <c r="D50" s="232" t="s">
        <v>71</v>
      </c>
      <c r="E50" s="233"/>
      <c r="F50" s="233"/>
      <c r="G50" s="232" t="s">
        <v>72</v>
      </c>
      <c r="H50" s="233"/>
      <c r="I50" s="233"/>
      <c r="J50" s="233"/>
      <c r="K50" s="233"/>
    </row>
    <row r="51" spans="4:11" s="186" customFormat="1" x14ac:dyDescent="0.25"/>
    <row r="52" spans="4:11" s="186" customFormat="1" x14ac:dyDescent="0.25"/>
    <row r="53" spans="4:11" s="186" customFormat="1" x14ac:dyDescent="0.25"/>
    <row r="54" spans="4:11" s="186" customFormat="1" x14ac:dyDescent="0.25"/>
    <row r="55" spans="4:11" s="186" customFormat="1" x14ac:dyDescent="0.25"/>
    <row r="56" spans="4:11" s="186" customFormat="1" x14ac:dyDescent="0.25"/>
    <row r="57" spans="4:11" s="186" customFormat="1" x14ac:dyDescent="0.25"/>
    <row r="58" spans="4:11" s="186" customFormat="1" x14ac:dyDescent="0.25"/>
    <row r="59" spans="4:11" s="186" customFormat="1" x14ac:dyDescent="0.25"/>
    <row r="60" spans="4:11" s="186" customFormat="1" x14ac:dyDescent="0.25"/>
    <row r="61" spans="4:11" s="188" customFormat="1" x14ac:dyDescent="0.25">
      <c r="D61" s="193" t="s">
        <v>73</v>
      </c>
      <c r="E61" s="194"/>
      <c r="F61" s="195" t="s">
        <v>74</v>
      </c>
      <c r="G61" s="193" t="s">
        <v>73</v>
      </c>
      <c r="H61" s="194"/>
      <c r="I61" s="194"/>
      <c r="J61" s="196" t="s">
        <v>74</v>
      </c>
      <c r="K61" s="194"/>
    </row>
    <row r="62" spans="4:11" s="186" customFormat="1" x14ac:dyDescent="0.25"/>
    <row r="63" spans="4:11" s="186" customFormat="1" x14ac:dyDescent="0.25"/>
    <row r="64" spans="4:11" s="186" customFormat="1" x14ac:dyDescent="0.25"/>
    <row r="65" spans="4:11" s="188" customFormat="1" x14ac:dyDescent="0.25">
      <c r="D65" s="232" t="s">
        <v>75</v>
      </c>
      <c r="E65" s="233"/>
      <c r="F65" s="233"/>
      <c r="G65" s="232" t="s">
        <v>76</v>
      </c>
      <c r="H65" s="233"/>
      <c r="I65" s="233"/>
      <c r="J65" s="233"/>
      <c r="K65" s="233"/>
    </row>
    <row r="66" spans="4:11" s="186" customFormat="1" x14ac:dyDescent="0.25"/>
    <row r="67" spans="4:11" s="186" customFormat="1" x14ac:dyDescent="0.25"/>
    <row r="68" spans="4:11" s="186" customFormat="1" x14ac:dyDescent="0.25"/>
    <row r="69" spans="4:11" s="186" customFormat="1" x14ac:dyDescent="0.25"/>
    <row r="70" spans="4:11" s="186" customFormat="1" x14ac:dyDescent="0.25"/>
    <row r="71" spans="4:11" s="186" customFormat="1" x14ac:dyDescent="0.25"/>
    <row r="72" spans="4:11" s="186" customFormat="1" x14ac:dyDescent="0.25"/>
    <row r="73" spans="4:11" s="186" customFormat="1" x14ac:dyDescent="0.25"/>
    <row r="74" spans="4:11" s="186" customFormat="1" x14ac:dyDescent="0.25"/>
    <row r="75" spans="4:11" s="186" customFormat="1" x14ac:dyDescent="0.25"/>
    <row r="76" spans="4:11" s="188" customFormat="1" x14ac:dyDescent="0.25">
      <c r="D76" s="193" t="s">
        <v>73</v>
      </c>
      <c r="E76" s="194"/>
      <c r="F76" s="195" t="s">
        <v>74</v>
      </c>
      <c r="G76" s="193" t="s">
        <v>73</v>
      </c>
      <c r="H76" s="194"/>
      <c r="I76" s="194"/>
      <c r="J76" s="196" t="s">
        <v>74</v>
      </c>
      <c r="K76" s="194"/>
    </row>
    <row r="77" spans="4:11" s="188" customFormat="1" ht="14.45" customHeight="1" x14ac:dyDescent="0.25"/>
    <row r="78" spans="4:11" s="186" customFormat="1" x14ac:dyDescent="0.25"/>
    <row r="79" spans="4:11" s="186" customFormat="1" x14ac:dyDescent="0.25"/>
    <row r="80" spans="4:11" s="186" customFormat="1" x14ac:dyDescent="0.25"/>
    <row r="81" spans="3:11" s="4" customFormat="1" ht="6.95" customHeight="1" x14ac:dyDescent="0.25"/>
    <row r="82" spans="3:11" s="4" customFormat="1" ht="24.95" customHeight="1" x14ac:dyDescent="0.25">
      <c r="C82" s="130" t="s">
        <v>77</v>
      </c>
    </row>
    <row r="83" spans="3:11" s="4" customFormat="1" ht="6.95" customHeight="1" x14ac:dyDescent="0.25"/>
    <row r="84" spans="3:11" s="188" customFormat="1" ht="12" customHeight="1" x14ac:dyDescent="0.25">
      <c r="C84" s="5" t="s">
        <v>13</v>
      </c>
    </row>
    <row r="85" spans="3:11" s="188" customFormat="1" ht="26.25" customHeight="1" x14ac:dyDescent="0.25">
      <c r="E85" s="279" t="s">
        <v>746</v>
      </c>
      <c r="F85" s="285"/>
      <c r="G85" s="285"/>
      <c r="H85" s="285"/>
      <c r="I85" s="286"/>
    </row>
    <row r="86" spans="3:11" s="186" customFormat="1" ht="12" customHeight="1" x14ac:dyDescent="0.25">
      <c r="C86" s="5" t="s">
        <v>20</v>
      </c>
    </row>
    <row r="87" spans="3:11" s="188" customFormat="1" ht="19.899999999999999" customHeight="1" x14ac:dyDescent="0.25">
      <c r="E87" s="279" t="s">
        <v>23</v>
      </c>
      <c r="F87" s="280"/>
      <c r="G87" s="280"/>
      <c r="H87" s="280"/>
    </row>
    <row r="88" spans="3:11" s="188" customFormat="1" ht="12" customHeight="1" x14ac:dyDescent="0.25">
      <c r="C88" s="5" t="s">
        <v>26</v>
      </c>
    </row>
    <row r="89" spans="3:11" s="188" customFormat="1" ht="16.5" customHeight="1" x14ac:dyDescent="0.25">
      <c r="E89" s="255" t="str">
        <f>E11</f>
        <v>1.02 - Nové konstrukce</v>
      </c>
      <c r="F89" s="270"/>
      <c r="G89" s="270"/>
      <c r="H89" s="270"/>
    </row>
    <row r="90" spans="3:11" s="188" customFormat="1" ht="6.95" customHeight="1" x14ac:dyDescent="0.25"/>
    <row r="91" spans="3:11" s="188" customFormat="1" ht="12" customHeight="1" x14ac:dyDescent="0.25">
      <c r="C91" s="5" t="s">
        <v>38</v>
      </c>
      <c r="F91" s="5" t="str">
        <f>F14</f>
        <v>ulice Vídeňská, Brno</v>
      </c>
      <c r="I91" s="5" t="s">
        <v>40</v>
      </c>
      <c r="J91" s="138" t="str">
        <f>IF(J14="","",J14)</f>
        <v>26. 5. 2021</v>
      </c>
    </row>
    <row r="92" spans="3:11" s="188" customFormat="1" ht="6.95" customHeight="1" x14ac:dyDescent="0.25"/>
    <row r="93" spans="3:11" s="188" customFormat="1" ht="25.7" customHeight="1" x14ac:dyDescent="0.25">
      <c r="C93" s="5" t="s">
        <v>45</v>
      </c>
      <c r="F93" s="5" t="str">
        <f>E17</f>
        <v>Dopravní podnik města Brna, a. s.</v>
      </c>
      <c r="I93" s="5" t="s">
        <v>52</v>
      </c>
      <c r="J93" s="184" t="str">
        <f>E23</f>
        <v>PRODOZ road s.r.o., Brno</v>
      </c>
    </row>
    <row r="94" spans="3:11" s="188" customFormat="1" ht="25.7" customHeight="1" x14ac:dyDescent="0.25">
      <c r="C94" s="5" t="s">
        <v>51</v>
      </c>
      <c r="F94" s="5" t="str">
        <f>IF(E20="","",E20)</f>
        <v>Vyplň údaj</v>
      </c>
      <c r="I94" s="5" t="s">
        <v>56</v>
      </c>
      <c r="J94" s="184" t="str">
        <f>E26</f>
        <v>Vysoké učení technické v Brně</v>
      </c>
    </row>
    <row r="95" spans="3:11" s="4" customFormat="1" ht="10.35" customHeight="1" x14ac:dyDescent="0.25"/>
    <row r="96" spans="3:11" s="4" customFormat="1" ht="29.25" customHeight="1" x14ac:dyDescent="0.25">
      <c r="C96" s="143" t="s">
        <v>78</v>
      </c>
      <c r="D96" s="142"/>
      <c r="E96" s="142"/>
      <c r="F96" s="142"/>
      <c r="G96" s="142"/>
      <c r="H96" s="142"/>
      <c r="I96" s="142"/>
      <c r="J96" s="144" t="s">
        <v>79</v>
      </c>
      <c r="K96" s="142"/>
    </row>
    <row r="97" spans="3:47" s="4" customFormat="1" ht="10.35" customHeight="1" x14ac:dyDescent="0.25"/>
    <row r="98" spans="3:47" s="4" customFormat="1" ht="22.9" customHeight="1" x14ac:dyDescent="0.25">
      <c r="C98" s="145" t="s">
        <v>80</v>
      </c>
      <c r="J98" s="140">
        <f>J99</f>
        <v>0</v>
      </c>
      <c r="AU98" s="1" t="s">
        <v>81</v>
      </c>
    </row>
    <row r="99" spans="3:47" s="15" customFormat="1" ht="24.95" customHeight="1" x14ac:dyDescent="0.25">
      <c r="D99" s="16" t="s">
        <v>82</v>
      </c>
      <c r="E99" s="17"/>
      <c r="F99" s="17"/>
      <c r="G99" s="17"/>
      <c r="H99" s="17"/>
      <c r="I99" s="17"/>
      <c r="J99" s="18">
        <f>J100+J101+J102+J103+J104+J105</f>
        <v>0</v>
      </c>
    </row>
    <row r="100" spans="3:47" s="19" customFormat="1" ht="19.899999999999999" customHeight="1" x14ac:dyDescent="0.25">
      <c r="D100" s="20" t="s">
        <v>83</v>
      </c>
      <c r="E100" s="21"/>
      <c r="F100" s="21"/>
      <c r="G100" s="21"/>
      <c r="H100" s="21"/>
      <c r="I100" s="21"/>
      <c r="J100" s="22">
        <f>J130</f>
        <v>0</v>
      </c>
    </row>
    <row r="101" spans="3:47" s="19" customFormat="1" ht="19.899999999999999" customHeight="1" x14ac:dyDescent="0.25">
      <c r="D101" s="20" t="s">
        <v>84</v>
      </c>
      <c r="E101" s="21"/>
      <c r="F101" s="21"/>
      <c r="G101" s="21"/>
      <c r="H101" s="21"/>
      <c r="I101" s="21"/>
      <c r="J101" s="22">
        <f>J209</f>
        <v>0</v>
      </c>
    </row>
    <row r="102" spans="3:47" s="19" customFormat="1" ht="19.899999999999999" customHeight="1" x14ac:dyDescent="0.25">
      <c r="D102" s="20" t="s">
        <v>85</v>
      </c>
      <c r="E102" s="21"/>
      <c r="F102" s="21"/>
      <c r="G102" s="21"/>
      <c r="H102" s="21"/>
      <c r="I102" s="21"/>
      <c r="J102" s="22">
        <f>J243</f>
        <v>0</v>
      </c>
    </row>
    <row r="103" spans="3:47" s="19" customFormat="1" ht="19.899999999999999" customHeight="1" x14ac:dyDescent="0.25">
      <c r="D103" s="20" t="s">
        <v>86</v>
      </c>
      <c r="E103" s="21"/>
      <c r="F103" s="21"/>
      <c r="G103" s="21"/>
      <c r="H103" s="21"/>
      <c r="I103" s="21"/>
      <c r="J103" s="22">
        <f>J311</f>
        <v>0</v>
      </c>
    </row>
    <row r="104" spans="3:47" s="19" customFormat="1" ht="19.899999999999999" customHeight="1" x14ac:dyDescent="0.25">
      <c r="D104" s="20" t="s">
        <v>87</v>
      </c>
      <c r="E104" s="21"/>
      <c r="F104" s="21"/>
      <c r="G104" s="21"/>
      <c r="H104" s="21"/>
      <c r="I104" s="21"/>
      <c r="J104" s="22">
        <f>J323</f>
        <v>0</v>
      </c>
    </row>
    <row r="105" spans="3:47" s="19" customFormat="1" ht="19.899999999999999" customHeight="1" x14ac:dyDescent="0.25">
      <c r="D105" s="20" t="s">
        <v>88</v>
      </c>
      <c r="E105" s="21"/>
      <c r="F105" s="21"/>
      <c r="G105" s="21"/>
      <c r="H105" s="21"/>
      <c r="I105" s="21"/>
      <c r="J105" s="22">
        <f>J337</f>
        <v>0</v>
      </c>
    </row>
    <row r="106" spans="3:47" s="15" customFormat="1" ht="21.75" customHeight="1" x14ac:dyDescent="0.2">
      <c r="D106" s="146" t="s">
        <v>89</v>
      </c>
      <c r="J106" s="147">
        <f>J340</f>
        <v>0</v>
      </c>
    </row>
    <row r="107" spans="3:47" s="4" customFormat="1" ht="21.75" customHeight="1" x14ac:dyDescent="0.25"/>
    <row r="108" spans="3:47" s="4" customFormat="1" ht="6.95" customHeight="1" x14ac:dyDescent="0.25"/>
    <row r="112" spans="3:47" s="4" customFormat="1" ht="6.95" customHeight="1" x14ac:dyDescent="0.25"/>
    <row r="113" spans="3:63" s="188" customFormat="1" ht="24.95" customHeight="1" x14ac:dyDescent="0.25">
      <c r="C113" s="130" t="s">
        <v>90</v>
      </c>
    </row>
    <row r="114" spans="3:63" s="188" customFormat="1" ht="6.95" customHeight="1" x14ac:dyDescent="0.25"/>
    <row r="115" spans="3:63" s="188" customFormat="1" ht="12" customHeight="1" x14ac:dyDescent="0.25">
      <c r="C115" s="5" t="s">
        <v>13</v>
      </c>
    </row>
    <row r="116" spans="3:63" s="188" customFormat="1" ht="26.25" customHeight="1" x14ac:dyDescent="0.25">
      <c r="E116" s="273" t="s">
        <v>746</v>
      </c>
      <c r="F116" s="265"/>
      <c r="G116" s="265"/>
      <c r="H116" s="265"/>
    </row>
    <row r="117" spans="3:63" s="186" customFormat="1" ht="12" customHeight="1" x14ac:dyDescent="0.25">
      <c r="C117" s="5" t="s">
        <v>20</v>
      </c>
    </row>
    <row r="118" spans="3:63" s="188" customFormat="1" ht="16.5" customHeight="1" x14ac:dyDescent="0.25">
      <c r="E118" s="273" t="s">
        <v>23</v>
      </c>
      <c r="F118" s="270"/>
      <c r="G118" s="270"/>
      <c r="H118" s="270"/>
    </row>
    <row r="119" spans="3:63" s="188" customFormat="1" ht="12" customHeight="1" x14ac:dyDescent="0.25">
      <c r="C119" s="5" t="s">
        <v>26</v>
      </c>
    </row>
    <row r="120" spans="3:63" s="188" customFormat="1" ht="16.5" customHeight="1" x14ac:dyDescent="0.25">
      <c r="E120" s="255" t="str">
        <f>E11</f>
        <v>1.02 - Nové konstrukce</v>
      </c>
      <c r="F120" s="270"/>
      <c r="G120" s="270"/>
      <c r="H120" s="270"/>
    </row>
    <row r="121" spans="3:63" s="188" customFormat="1" ht="6.95" customHeight="1" x14ac:dyDescent="0.25"/>
    <row r="122" spans="3:63" s="188" customFormat="1" ht="12" customHeight="1" x14ac:dyDescent="0.25">
      <c r="C122" s="5" t="s">
        <v>38</v>
      </c>
      <c r="F122" s="5" t="str">
        <f>F14</f>
        <v>ulice Vídeňská, Brno</v>
      </c>
      <c r="I122" s="5" t="s">
        <v>40</v>
      </c>
      <c r="J122" s="138" t="str">
        <f>IF(J14="","",J14)</f>
        <v>26. 5. 2021</v>
      </c>
    </row>
    <row r="123" spans="3:63" s="188" customFormat="1" ht="6.95" customHeight="1" x14ac:dyDescent="0.25"/>
    <row r="124" spans="3:63" s="188" customFormat="1" ht="25.7" customHeight="1" x14ac:dyDescent="0.25">
      <c r="C124" s="5" t="s">
        <v>45</v>
      </c>
      <c r="F124" s="5" t="str">
        <f>E17</f>
        <v>Dopravní podnik města Brna, a. s.</v>
      </c>
      <c r="I124" s="5" t="s">
        <v>52</v>
      </c>
      <c r="J124" s="184" t="str">
        <f>E23</f>
        <v>PRODOZ road s.r.o., Brno</v>
      </c>
    </row>
    <row r="125" spans="3:63" s="188" customFormat="1" ht="25.7" customHeight="1" x14ac:dyDescent="0.25">
      <c r="C125" s="5" t="s">
        <v>51</v>
      </c>
      <c r="F125" s="5" t="str">
        <f>IF(E20="","",E20)</f>
        <v>Vyplň údaj</v>
      </c>
      <c r="I125" s="5" t="s">
        <v>56</v>
      </c>
      <c r="J125" s="184" t="str">
        <f>E26</f>
        <v>Vysoké učení technické v Brně</v>
      </c>
    </row>
    <row r="126" spans="3:63" s="4" customFormat="1" ht="10.35" customHeight="1" x14ac:dyDescent="0.25"/>
    <row r="127" spans="3:63" s="25" customFormat="1" ht="29.25" customHeight="1" x14ac:dyDescent="0.25">
      <c r="C127" s="26" t="s">
        <v>91</v>
      </c>
      <c r="D127" s="27" t="s">
        <v>92</v>
      </c>
      <c r="E127" s="27" t="s">
        <v>93</v>
      </c>
      <c r="F127" s="27" t="s">
        <v>94</v>
      </c>
      <c r="G127" s="27" t="s">
        <v>95</v>
      </c>
      <c r="H127" s="27" t="s">
        <v>96</v>
      </c>
      <c r="I127" s="27" t="s">
        <v>97</v>
      </c>
      <c r="J127" s="27" t="s">
        <v>79</v>
      </c>
      <c r="K127" s="27" t="s">
        <v>98</v>
      </c>
      <c r="M127" s="28" t="s">
        <v>2</v>
      </c>
      <c r="N127" s="29" t="s">
        <v>62</v>
      </c>
      <c r="O127" s="29" t="s">
        <v>99</v>
      </c>
      <c r="P127" s="29" t="s">
        <v>100</v>
      </c>
      <c r="Q127" s="29" t="s">
        <v>101</v>
      </c>
      <c r="R127" s="29" t="s">
        <v>102</v>
      </c>
      <c r="S127" s="29" t="s">
        <v>103</v>
      </c>
      <c r="T127" s="30" t="s">
        <v>104</v>
      </c>
    </row>
    <row r="128" spans="3:63" s="4" customFormat="1" ht="22.9" customHeight="1" x14ac:dyDescent="0.25">
      <c r="C128" s="134" t="s">
        <v>105</v>
      </c>
      <c r="J128" s="148">
        <f>BK128</f>
        <v>0</v>
      </c>
      <c r="M128" s="31"/>
      <c r="N128" s="7"/>
      <c r="O128" s="7"/>
      <c r="P128" s="32">
        <f>P129+P340</f>
        <v>0</v>
      </c>
      <c r="Q128" s="7"/>
      <c r="R128" s="32">
        <f>R129+R340</f>
        <v>16503.895764954999</v>
      </c>
      <c r="S128" s="7"/>
      <c r="T128" s="33">
        <f>T129+T340</f>
        <v>0.78936000000000006</v>
      </c>
      <c r="AT128" s="1" t="s">
        <v>106</v>
      </c>
      <c r="AU128" s="1" t="s">
        <v>81</v>
      </c>
      <c r="BK128" s="34">
        <f>BK129+BK340</f>
        <v>0</v>
      </c>
    </row>
    <row r="129" spans="3:65" s="35" customFormat="1" ht="25.9" customHeight="1" x14ac:dyDescent="0.2">
      <c r="D129" s="39" t="s">
        <v>106</v>
      </c>
      <c r="E129" s="149" t="s">
        <v>107</v>
      </c>
      <c r="F129" s="149" t="s">
        <v>108</v>
      </c>
      <c r="I129" s="150"/>
      <c r="J129" s="147">
        <f>BK129</f>
        <v>0</v>
      </c>
      <c r="M129" s="36"/>
      <c r="P129" s="37">
        <f>P130+P209+P243+P311+P323+P337</f>
        <v>0</v>
      </c>
      <c r="R129" s="37">
        <f>R130+R209+R243+R311+R323+R337</f>
        <v>16503.895764954999</v>
      </c>
      <c r="T129" s="38">
        <f>T130+T209+T243+T311+T323+T337</f>
        <v>0.78936000000000006</v>
      </c>
      <c r="AR129" s="39" t="s">
        <v>109</v>
      </c>
      <c r="AT129" s="40" t="s">
        <v>106</v>
      </c>
      <c r="AU129" s="40" t="s">
        <v>110</v>
      </c>
      <c r="AY129" s="39" t="s">
        <v>111</v>
      </c>
      <c r="BK129" s="41">
        <f>BK130+BK209+BK243+BK311+BK323+BK337</f>
        <v>0</v>
      </c>
    </row>
    <row r="130" spans="3:65" s="35" customFormat="1" ht="22.9" customHeight="1" x14ac:dyDescent="0.2">
      <c r="D130" s="39" t="s">
        <v>106</v>
      </c>
      <c r="E130" s="151" t="s">
        <v>109</v>
      </c>
      <c r="F130" s="151" t="s">
        <v>112</v>
      </c>
      <c r="I130" s="150"/>
      <c r="J130" s="152">
        <f>BK130</f>
        <v>0</v>
      </c>
      <c r="M130" s="36"/>
      <c r="P130" s="37">
        <f>SUM(P131:P208)</f>
        <v>0</v>
      </c>
      <c r="R130" s="37">
        <f>SUM(R131:R208)</f>
        <v>8.7120000000000003E-2</v>
      </c>
      <c r="T130" s="38">
        <f>SUM(T131:T208)</f>
        <v>0</v>
      </c>
      <c r="AR130" s="39" t="s">
        <v>109</v>
      </c>
      <c r="AT130" s="40" t="s">
        <v>106</v>
      </c>
      <c r="AU130" s="40" t="s">
        <v>109</v>
      </c>
      <c r="AY130" s="39" t="s">
        <v>111</v>
      </c>
      <c r="BK130" s="41">
        <f>SUM(BK131:BK208)</f>
        <v>0</v>
      </c>
    </row>
    <row r="131" spans="3:65" s="4" customFormat="1" ht="24.2" customHeight="1" x14ac:dyDescent="0.25">
      <c r="C131" s="42" t="s">
        <v>109</v>
      </c>
      <c r="D131" s="42" t="s">
        <v>113</v>
      </c>
      <c r="E131" s="43" t="s">
        <v>114</v>
      </c>
      <c r="F131" s="44" t="s">
        <v>115</v>
      </c>
      <c r="G131" s="45" t="s">
        <v>116</v>
      </c>
      <c r="H131" s="46">
        <v>4356</v>
      </c>
      <c r="I131" s="47"/>
      <c r="J131" s="48">
        <f>ROUND(I131*H131,2)</f>
        <v>0</v>
      </c>
      <c r="K131" s="153" t="s">
        <v>725</v>
      </c>
      <c r="M131" s="49" t="s">
        <v>2</v>
      </c>
      <c r="N131" s="50" t="s">
        <v>63</v>
      </c>
      <c r="P131" s="51">
        <f>O131*H131</f>
        <v>0</v>
      </c>
      <c r="Q131" s="51">
        <v>0</v>
      </c>
      <c r="R131" s="51">
        <f>Q131*H131</f>
        <v>0</v>
      </c>
      <c r="S131" s="51">
        <v>0</v>
      </c>
      <c r="T131" s="52">
        <f>S131*H131</f>
        <v>0</v>
      </c>
      <c r="AR131" s="53" t="s">
        <v>117</v>
      </c>
      <c r="AT131" s="53" t="s">
        <v>113</v>
      </c>
      <c r="AU131" s="53" t="s">
        <v>4</v>
      </c>
      <c r="AY131" s="1" t="s">
        <v>111</v>
      </c>
      <c r="BE131" s="54">
        <f>IF(N131="základní",J131,0)</f>
        <v>0</v>
      </c>
      <c r="BF131" s="54">
        <f>IF(N131="snížená",J131,0)</f>
        <v>0</v>
      </c>
      <c r="BG131" s="54">
        <f>IF(N131="zákl. přenesená",J131,0)</f>
        <v>0</v>
      </c>
      <c r="BH131" s="54">
        <f>IF(N131="sníž. přenesená",J131,0)</f>
        <v>0</v>
      </c>
      <c r="BI131" s="54">
        <f>IF(N131="nulová",J131,0)</f>
        <v>0</v>
      </c>
      <c r="BJ131" s="1" t="s">
        <v>109</v>
      </c>
      <c r="BK131" s="54">
        <f>ROUND(I131*H131,2)</f>
        <v>0</v>
      </c>
      <c r="BL131" s="1" t="s">
        <v>117</v>
      </c>
      <c r="BM131" s="53" t="s">
        <v>118</v>
      </c>
    </row>
    <row r="132" spans="3:65" s="55" customFormat="1" ht="11.25" x14ac:dyDescent="0.25">
      <c r="D132" s="154" t="s">
        <v>119</v>
      </c>
      <c r="E132" s="58" t="s">
        <v>2</v>
      </c>
      <c r="F132" s="155" t="s">
        <v>120</v>
      </c>
      <c r="H132" s="58" t="s">
        <v>2</v>
      </c>
      <c r="I132" s="156"/>
      <c r="M132" s="56"/>
      <c r="T132" s="57"/>
      <c r="AT132" s="58" t="s">
        <v>119</v>
      </c>
      <c r="AU132" s="58" t="s">
        <v>4</v>
      </c>
      <c r="AV132" s="55" t="s">
        <v>109</v>
      </c>
      <c r="AW132" s="55" t="s">
        <v>121</v>
      </c>
      <c r="AX132" s="55" t="s">
        <v>110</v>
      </c>
      <c r="AY132" s="58" t="s">
        <v>111</v>
      </c>
    </row>
    <row r="133" spans="3:65" s="59" customFormat="1" ht="11.25" x14ac:dyDescent="0.25">
      <c r="D133" s="154" t="s">
        <v>119</v>
      </c>
      <c r="E133" s="62" t="s">
        <v>2</v>
      </c>
      <c r="F133" s="157" t="s">
        <v>122</v>
      </c>
      <c r="H133" s="158">
        <v>4356</v>
      </c>
      <c r="I133" s="159"/>
      <c r="M133" s="60"/>
      <c r="T133" s="61"/>
      <c r="AT133" s="62" t="s">
        <v>119</v>
      </c>
      <c r="AU133" s="62" t="s">
        <v>4</v>
      </c>
      <c r="AV133" s="59" t="s">
        <v>4</v>
      </c>
      <c r="AW133" s="59" t="s">
        <v>121</v>
      </c>
      <c r="AX133" s="59" t="s">
        <v>110</v>
      </c>
      <c r="AY133" s="62" t="s">
        <v>111</v>
      </c>
    </row>
    <row r="134" spans="3:65" s="63" customFormat="1" ht="11.25" x14ac:dyDescent="0.25">
      <c r="D134" s="154" t="s">
        <v>119</v>
      </c>
      <c r="E134" s="66" t="s">
        <v>12</v>
      </c>
      <c r="F134" s="160" t="s">
        <v>123</v>
      </c>
      <c r="H134" s="161">
        <v>4356</v>
      </c>
      <c r="I134" s="162"/>
      <c r="M134" s="64"/>
      <c r="T134" s="65"/>
      <c r="AT134" s="66" t="s">
        <v>119</v>
      </c>
      <c r="AU134" s="66" t="s">
        <v>4</v>
      </c>
      <c r="AV134" s="63" t="s">
        <v>117</v>
      </c>
      <c r="AW134" s="63" t="s">
        <v>121</v>
      </c>
      <c r="AX134" s="63" t="s">
        <v>109</v>
      </c>
      <c r="AY134" s="66" t="s">
        <v>111</v>
      </c>
    </row>
    <row r="135" spans="3:65" s="4" customFormat="1" ht="37.9" customHeight="1" x14ac:dyDescent="0.25">
      <c r="C135" s="42">
        <f>C131+1</f>
        <v>2</v>
      </c>
      <c r="D135" s="42" t="s">
        <v>113</v>
      </c>
      <c r="E135" s="43" t="s">
        <v>124</v>
      </c>
      <c r="F135" s="44" t="s">
        <v>125</v>
      </c>
      <c r="G135" s="45" t="s">
        <v>16</v>
      </c>
      <c r="H135" s="46">
        <v>871.2</v>
      </c>
      <c r="I135" s="47"/>
      <c r="J135" s="48">
        <f>ROUND(I135*H135,2)</f>
        <v>0</v>
      </c>
      <c r="K135" s="153" t="s">
        <v>725</v>
      </c>
      <c r="M135" s="49" t="s">
        <v>2</v>
      </c>
      <c r="N135" s="50" t="s">
        <v>63</v>
      </c>
      <c r="P135" s="51">
        <f>O135*H135</f>
        <v>0</v>
      </c>
      <c r="Q135" s="51">
        <v>0</v>
      </c>
      <c r="R135" s="51">
        <f>Q135*H135</f>
        <v>0</v>
      </c>
      <c r="S135" s="51">
        <v>0</v>
      </c>
      <c r="T135" s="52">
        <f>S135*H135</f>
        <v>0</v>
      </c>
      <c r="AR135" s="53" t="s">
        <v>117</v>
      </c>
      <c r="AT135" s="53" t="s">
        <v>113</v>
      </c>
      <c r="AU135" s="53" t="s">
        <v>4</v>
      </c>
      <c r="AY135" s="1" t="s">
        <v>111</v>
      </c>
      <c r="BE135" s="54">
        <f>IF(N135="základní",J135,0)</f>
        <v>0</v>
      </c>
      <c r="BF135" s="54">
        <f>IF(N135="snížená",J135,0)</f>
        <v>0</v>
      </c>
      <c r="BG135" s="54">
        <f>IF(N135="zákl. přenesená",J135,0)</f>
        <v>0</v>
      </c>
      <c r="BH135" s="54">
        <f>IF(N135="sníž. přenesená",J135,0)</f>
        <v>0</v>
      </c>
      <c r="BI135" s="54">
        <f>IF(N135="nulová",J135,0)</f>
        <v>0</v>
      </c>
      <c r="BJ135" s="1" t="s">
        <v>109</v>
      </c>
      <c r="BK135" s="54">
        <f>ROUND(I135*H135,2)</f>
        <v>0</v>
      </c>
      <c r="BL135" s="1" t="s">
        <v>117</v>
      </c>
      <c r="BM135" s="53" t="s">
        <v>126</v>
      </c>
    </row>
    <row r="136" spans="3:65" s="55" customFormat="1" ht="11.25" x14ac:dyDescent="0.25">
      <c r="D136" s="154" t="s">
        <v>119</v>
      </c>
      <c r="E136" s="58" t="s">
        <v>2</v>
      </c>
      <c r="F136" s="155" t="s">
        <v>127</v>
      </c>
      <c r="H136" s="58" t="s">
        <v>2</v>
      </c>
      <c r="I136" s="156"/>
      <c r="M136" s="56"/>
      <c r="T136" s="57"/>
      <c r="AT136" s="58" t="s">
        <v>119</v>
      </c>
      <c r="AU136" s="58" t="s">
        <v>4</v>
      </c>
      <c r="AV136" s="55" t="s">
        <v>109</v>
      </c>
      <c r="AW136" s="55" t="s">
        <v>121</v>
      </c>
      <c r="AX136" s="55" t="s">
        <v>110</v>
      </c>
      <c r="AY136" s="58" t="s">
        <v>111</v>
      </c>
    </row>
    <row r="137" spans="3:65" s="59" customFormat="1" ht="11.25" x14ac:dyDescent="0.25">
      <c r="D137" s="154" t="s">
        <v>119</v>
      </c>
      <c r="E137" s="62" t="s">
        <v>2</v>
      </c>
      <c r="F137" s="157" t="s">
        <v>128</v>
      </c>
      <c r="H137" s="158">
        <v>435.6</v>
      </c>
      <c r="I137" s="159"/>
      <c r="M137" s="60"/>
      <c r="T137" s="61"/>
      <c r="AT137" s="62" t="s">
        <v>119</v>
      </c>
      <c r="AU137" s="62" t="s">
        <v>4</v>
      </c>
      <c r="AV137" s="59" t="s">
        <v>4</v>
      </c>
      <c r="AW137" s="59" t="s">
        <v>121</v>
      </c>
      <c r="AX137" s="59" t="s">
        <v>110</v>
      </c>
      <c r="AY137" s="62" t="s">
        <v>111</v>
      </c>
    </row>
    <row r="138" spans="3:65" s="59" customFormat="1" ht="11.25" x14ac:dyDescent="0.25">
      <c r="D138" s="154" t="s">
        <v>119</v>
      </c>
      <c r="E138" s="62" t="s">
        <v>2</v>
      </c>
      <c r="F138" s="157" t="s">
        <v>129</v>
      </c>
      <c r="H138" s="158">
        <v>435.6</v>
      </c>
      <c r="I138" s="159"/>
      <c r="M138" s="60"/>
      <c r="T138" s="61"/>
      <c r="AT138" s="62" t="s">
        <v>119</v>
      </c>
      <c r="AU138" s="62" t="s">
        <v>4</v>
      </c>
      <c r="AV138" s="59" t="s">
        <v>4</v>
      </c>
      <c r="AW138" s="59" t="s">
        <v>121</v>
      </c>
      <c r="AX138" s="59" t="s">
        <v>110</v>
      </c>
      <c r="AY138" s="62" t="s">
        <v>111</v>
      </c>
    </row>
    <row r="139" spans="3:65" s="63" customFormat="1" ht="11.25" x14ac:dyDescent="0.25">
      <c r="D139" s="154" t="s">
        <v>119</v>
      </c>
      <c r="E139" s="66" t="s">
        <v>2</v>
      </c>
      <c r="F139" s="160" t="s">
        <v>123</v>
      </c>
      <c r="H139" s="161">
        <v>871.2</v>
      </c>
      <c r="I139" s="162"/>
      <c r="M139" s="64"/>
      <c r="T139" s="65"/>
      <c r="AT139" s="66" t="s">
        <v>119</v>
      </c>
      <c r="AU139" s="66" t="s">
        <v>4</v>
      </c>
      <c r="AV139" s="63" t="s">
        <v>117</v>
      </c>
      <c r="AW139" s="63" t="s">
        <v>121</v>
      </c>
      <c r="AX139" s="63" t="s">
        <v>109</v>
      </c>
      <c r="AY139" s="66" t="s">
        <v>111</v>
      </c>
    </row>
    <row r="140" spans="3:65" s="4" customFormat="1" ht="24.2" customHeight="1" x14ac:dyDescent="0.25">
      <c r="C140" s="42">
        <f>C135+1</f>
        <v>3</v>
      </c>
      <c r="D140" s="42" t="s">
        <v>113</v>
      </c>
      <c r="E140" s="43" t="s">
        <v>131</v>
      </c>
      <c r="F140" s="44" t="s">
        <v>132</v>
      </c>
      <c r="G140" s="45" t="s">
        <v>16</v>
      </c>
      <c r="H140" s="46">
        <v>871.2</v>
      </c>
      <c r="I140" s="47"/>
      <c r="J140" s="48">
        <f>ROUND(I140*H140,2)</f>
        <v>0</v>
      </c>
      <c r="K140" s="153" t="s">
        <v>725</v>
      </c>
      <c r="M140" s="49" t="s">
        <v>2</v>
      </c>
      <c r="N140" s="50" t="s">
        <v>63</v>
      </c>
      <c r="P140" s="51">
        <f>O140*H140</f>
        <v>0</v>
      </c>
      <c r="Q140" s="51">
        <v>0</v>
      </c>
      <c r="R140" s="51">
        <f>Q140*H140</f>
        <v>0</v>
      </c>
      <c r="S140" s="51">
        <v>0</v>
      </c>
      <c r="T140" s="52">
        <f>S140*H140</f>
        <v>0</v>
      </c>
      <c r="AR140" s="53" t="s">
        <v>117</v>
      </c>
      <c r="AT140" s="53" t="s">
        <v>113</v>
      </c>
      <c r="AU140" s="53" t="s">
        <v>4</v>
      </c>
      <c r="AY140" s="1" t="s">
        <v>111</v>
      </c>
      <c r="BE140" s="54">
        <f>IF(N140="základní",J140,0)</f>
        <v>0</v>
      </c>
      <c r="BF140" s="54">
        <f>IF(N140="snížená",J140,0)</f>
        <v>0</v>
      </c>
      <c r="BG140" s="54">
        <f>IF(N140="zákl. přenesená",J140,0)</f>
        <v>0</v>
      </c>
      <c r="BH140" s="54">
        <f>IF(N140="sníž. přenesená",J140,0)</f>
        <v>0</v>
      </c>
      <c r="BI140" s="54">
        <f>IF(N140="nulová",J140,0)</f>
        <v>0</v>
      </c>
      <c r="BJ140" s="1" t="s">
        <v>109</v>
      </c>
      <c r="BK140" s="54">
        <f>ROUND(I140*H140,2)</f>
        <v>0</v>
      </c>
      <c r="BL140" s="1" t="s">
        <v>117</v>
      </c>
      <c r="BM140" s="53" t="s">
        <v>133</v>
      </c>
    </row>
    <row r="141" spans="3:65" s="55" customFormat="1" ht="11.25" x14ac:dyDescent="0.25">
      <c r="D141" s="154" t="s">
        <v>119</v>
      </c>
      <c r="E141" s="58" t="s">
        <v>2</v>
      </c>
      <c r="F141" s="155" t="s">
        <v>127</v>
      </c>
      <c r="H141" s="58" t="s">
        <v>2</v>
      </c>
      <c r="I141" s="156"/>
      <c r="M141" s="56"/>
      <c r="T141" s="57"/>
      <c r="AT141" s="58" t="s">
        <v>119</v>
      </c>
      <c r="AU141" s="58" t="s">
        <v>4</v>
      </c>
      <c r="AV141" s="55" t="s">
        <v>109</v>
      </c>
      <c r="AW141" s="55" t="s">
        <v>121</v>
      </c>
      <c r="AX141" s="55" t="s">
        <v>110</v>
      </c>
      <c r="AY141" s="58" t="s">
        <v>111</v>
      </c>
    </row>
    <row r="142" spans="3:65" s="59" customFormat="1" ht="11.25" x14ac:dyDescent="0.25">
      <c r="D142" s="154" t="s">
        <v>119</v>
      </c>
      <c r="E142" s="62" t="s">
        <v>2</v>
      </c>
      <c r="F142" s="157" t="s">
        <v>128</v>
      </c>
      <c r="H142" s="158">
        <v>435.6</v>
      </c>
      <c r="I142" s="159"/>
      <c r="M142" s="60"/>
      <c r="T142" s="61"/>
      <c r="AT142" s="62" t="s">
        <v>119</v>
      </c>
      <c r="AU142" s="62" t="s">
        <v>4</v>
      </c>
      <c r="AV142" s="59" t="s">
        <v>4</v>
      </c>
      <c r="AW142" s="59" t="s">
        <v>121</v>
      </c>
      <c r="AX142" s="59" t="s">
        <v>110</v>
      </c>
      <c r="AY142" s="62" t="s">
        <v>111</v>
      </c>
    </row>
    <row r="143" spans="3:65" s="59" customFormat="1" ht="11.25" x14ac:dyDescent="0.25">
      <c r="D143" s="154" t="s">
        <v>119</v>
      </c>
      <c r="E143" s="62" t="s">
        <v>2</v>
      </c>
      <c r="F143" s="157" t="s">
        <v>129</v>
      </c>
      <c r="H143" s="158">
        <v>435.6</v>
      </c>
      <c r="I143" s="159"/>
      <c r="M143" s="60"/>
      <c r="T143" s="61"/>
      <c r="AT143" s="62" t="s">
        <v>119</v>
      </c>
      <c r="AU143" s="62" t="s">
        <v>4</v>
      </c>
      <c r="AV143" s="59" t="s">
        <v>4</v>
      </c>
      <c r="AW143" s="59" t="s">
        <v>121</v>
      </c>
      <c r="AX143" s="59" t="s">
        <v>110</v>
      </c>
      <c r="AY143" s="62" t="s">
        <v>111</v>
      </c>
    </row>
    <row r="144" spans="3:65" s="63" customFormat="1" ht="11.25" x14ac:dyDescent="0.25">
      <c r="D144" s="154" t="s">
        <v>119</v>
      </c>
      <c r="E144" s="66" t="s">
        <v>2</v>
      </c>
      <c r="F144" s="160" t="s">
        <v>123</v>
      </c>
      <c r="H144" s="161">
        <v>871.2</v>
      </c>
      <c r="I144" s="162"/>
      <c r="M144" s="64"/>
      <c r="T144" s="65"/>
      <c r="AT144" s="66" t="s">
        <v>119</v>
      </c>
      <c r="AU144" s="66" t="s">
        <v>4</v>
      </c>
      <c r="AV144" s="63" t="s">
        <v>117</v>
      </c>
      <c r="AW144" s="63" t="s">
        <v>121</v>
      </c>
      <c r="AX144" s="63" t="s">
        <v>109</v>
      </c>
      <c r="AY144" s="66" t="s">
        <v>111</v>
      </c>
    </row>
    <row r="145" spans="3:65" s="4" customFormat="1" ht="33" customHeight="1" x14ac:dyDescent="0.25">
      <c r="C145" s="42">
        <f>C140+1</f>
        <v>4</v>
      </c>
      <c r="D145" s="42" t="s">
        <v>113</v>
      </c>
      <c r="E145" s="43" t="s">
        <v>134</v>
      </c>
      <c r="F145" s="44" t="s">
        <v>135</v>
      </c>
      <c r="G145" s="45" t="s">
        <v>16</v>
      </c>
      <c r="H145" s="46">
        <v>435.6</v>
      </c>
      <c r="I145" s="47"/>
      <c r="J145" s="48">
        <f>ROUND(I145*H145,2)</f>
        <v>0</v>
      </c>
      <c r="K145" s="153" t="s">
        <v>725</v>
      </c>
      <c r="M145" s="49" t="s">
        <v>2</v>
      </c>
      <c r="N145" s="50" t="s">
        <v>63</v>
      </c>
      <c r="P145" s="51">
        <f>O145*H145</f>
        <v>0</v>
      </c>
      <c r="Q145" s="51">
        <v>0</v>
      </c>
      <c r="R145" s="51">
        <f>Q145*H145</f>
        <v>0</v>
      </c>
      <c r="S145" s="51">
        <v>0</v>
      </c>
      <c r="T145" s="52">
        <f>S145*H145</f>
        <v>0</v>
      </c>
      <c r="AR145" s="53" t="s">
        <v>117</v>
      </c>
      <c r="AT145" s="53" t="s">
        <v>113</v>
      </c>
      <c r="AU145" s="53" t="s">
        <v>4</v>
      </c>
      <c r="AY145" s="1" t="s">
        <v>111</v>
      </c>
      <c r="BE145" s="54">
        <f>IF(N145="základní",J145,0)</f>
        <v>0</v>
      </c>
      <c r="BF145" s="54">
        <f>IF(N145="snížená",J145,0)</f>
        <v>0</v>
      </c>
      <c r="BG145" s="54">
        <f>IF(N145="zákl. přenesená",J145,0)</f>
        <v>0</v>
      </c>
      <c r="BH145" s="54">
        <f>IF(N145="sníž. přenesená",J145,0)</f>
        <v>0</v>
      </c>
      <c r="BI145" s="54">
        <f>IF(N145="nulová",J145,0)</f>
        <v>0</v>
      </c>
      <c r="BJ145" s="1" t="s">
        <v>109</v>
      </c>
      <c r="BK145" s="54">
        <f>ROUND(I145*H145,2)</f>
        <v>0</v>
      </c>
      <c r="BL145" s="1" t="s">
        <v>117</v>
      </c>
      <c r="BM145" s="53" t="s">
        <v>136</v>
      </c>
    </row>
    <row r="146" spans="3:65" s="55" customFormat="1" ht="11.25" x14ac:dyDescent="0.25">
      <c r="D146" s="154" t="s">
        <v>119</v>
      </c>
      <c r="E146" s="58" t="s">
        <v>2</v>
      </c>
      <c r="F146" s="155" t="s">
        <v>127</v>
      </c>
      <c r="H146" s="58" t="s">
        <v>2</v>
      </c>
      <c r="I146" s="156"/>
      <c r="M146" s="56"/>
      <c r="T146" s="57"/>
      <c r="AT146" s="58" t="s">
        <v>119</v>
      </c>
      <c r="AU146" s="58" t="s">
        <v>4</v>
      </c>
      <c r="AV146" s="55" t="s">
        <v>109</v>
      </c>
      <c r="AW146" s="55" t="s">
        <v>121</v>
      </c>
      <c r="AX146" s="55" t="s">
        <v>110</v>
      </c>
      <c r="AY146" s="58" t="s">
        <v>111</v>
      </c>
    </row>
    <row r="147" spans="3:65" s="59" customFormat="1" ht="11.25" x14ac:dyDescent="0.25">
      <c r="D147" s="154" t="s">
        <v>119</v>
      </c>
      <c r="E147" s="62" t="s">
        <v>2</v>
      </c>
      <c r="F147" s="157" t="s">
        <v>128</v>
      </c>
      <c r="H147" s="158">
        <v>435.6</v>
      </c>
      <c r="I147" s="159"/>
      <c r="M147" s="60"/>
      <c r="T147" s="61"/>
      <c r="AT147" s="62" t="s">
        <v>119</v>
      </c>
      <c r="AU147" s="62" t="s">
        <v>4</v>
      </c>
      <c r="AV147" s="59" t="s">
        <v>4</v>
      </c>
      <c r="AW147" s="59" t="s">
        <v>121</v>
      </c>
      <c r="AX147" s="59" t="s">
        <v>110</v>
      </c>
      <c r="AY147" s="62" t="s">
        <v>111</v>
      </c>
    </row>
    <row r="148" spans="3:65" s="63" customFormat="1" ht="11.25" x14ac:dyDescent="0.25">
      <c r="D148" s="154" t="s">
        <v>119</v>
      </c>
      <c r="E148" s="66" t="s">
        <v>2</v>
      </c>
      <c r="F148" s="160" t="s">
        <v>123</v>
      </c>
      <c r="H148" s="161">
        <v>435.6</v>
      </c>
      <c r="I148" s="162"/>
      <c r="M148" s="64"/>
      <c r="T148" s="65"/>
      <c r="AT148" s="66" t="s">
        <v>119</v>
      </c>
      <c r="AU148" s="66" t="s">
        <v>4</v>
      </c>
      <c r="AV148" s="63" t="s">
        <v>117</v>
      </c>
      <c r="AW148" s="63" t="s">
        <v>121</v>
      </c>
      <c r="AX148" s="63" t="s">
        <v>109</v>
      </c>
      <c r="AY148" s="66" t="s">
        <v>111</v>
      </c>
    </row>
    <row r="149" spans="3:65" s="4" customFormat="1" ht="49.15" customHeight="1" x14ac:dyDescent="0.25">
      <c r="C149" s="42">
        <f>C145+1</f>
        <v>5</v>
      </c>
      <c r="D149" s="42" t="s">
        <v>113</v>
      </c>
      <c r="E149" s="43" t="s">
        <v>138</v>
      </c>
      <c r="F149" s="44" t="s">
        <v>139</v>
      </c>
      <c r="G149" s="45" t="s">
        <v>16</v>
      </c>
      <c r="H149" s="46">
        <v>4085</v>
      </c>
      <c r="I149" s="47"/>
      <c r="J149" s="48">
        <f>ROUND(I149*H149,2)</f>
        <v>0</v>
      </c>
      <c r="K149" s="153" t="s">
        <v>725</v>
      </c>
      <c r="M149" s="49" t="s">
        <v>2</v>
      </c>
      <c r="N149" s="50" t="s">
        <v>63</v>
      </c>
      <c r="P149" s="51">
        <f>O149*H149</f>
        <v>0</v>
      </c>
      <c r="Q149" s="51">
        <v>0</v>
      </c>
      <c r="R149" s="51">
        <f>Q149*H149</f>
        <v>0</v>
      </c>
      <c r="S149" s="51">
        <v>0</v>
      </c>
      <c r="T149" s="52">
        <f>S149*H149</f>
        <v>0</v>
      </c>
      <c r="AR149" s="53" t="s">
        <v>117</v>
      </c>
      <c r="AT149" s="53" t="s">
        <v>113</v>
      </c>
      <c r="AU149" s="53" t="s">
        <v>4</v>
      </c>
      <c r="AY149" s="1" t="s">
        <v>111</v>
      </c>
      <c r="BE149" s="54">
        <f>IF(N149="základní",J149,0)</f>
        <v>0</v>
      </c>
      <c r="BF149" s="54">
        <f>IF(N149="snížená",J149,0)</f>
        <v>0</v>
      </c>
      <c r="BG149" s="54">
        <f>IF(N149="zákl. přenesená",J149,0)</f>
        <v>0</v>
      </c>
      <c r="BH149" s="54">
        <f>IF(N149="sníž. přenesená",J149,0)</f>
        <v>0</v>
      </c>
      <c r="BI149" s="54">
        <f>IF(N149="nulová",J149,0)</f>
        <v>0</v>
      </c>
      <c r="BJ149" s="1" t="s">
        <v>109</v>
      </c>
      <c r="BK149" s="54">
        <f>ROUND(I149*H149,2)</f>
        <v>0</v>
      </c>
      <c r="BL149" s="1" t="s">
        <v>117</v>
      </c>
      <c r="BM149" s="53" t="s">
        <v>140</v>
      </c>
    </row>
    <row r="150" spans="3:65" s="55" customFormat="1" ht="11.25" x14ac:dyDescent="0.25">
      <c r="D150" s="154" t="s">
        <v>119</v>
      </c>
      <c r="E150" s="58" t="s">
        <v>2</v>
      </c>
      <c r="F150" s="155" t="s">
        <v>141</v>
      </c>
      <c r="H150" s="58" t="s">
        <v>2</v>
      </c>
      <c r="I150" s="156"/>
      <c r="M150" s="56"/>
      <c r="T150" s="57"/>
      <c r="AT150" s="58" t="s">
        <v>119</v>
      </c>
      <c r="AU150" s="58" t="s">
        <v>4</v>
      </c>
      <c r="AV150" s="55" t="s">
        <v>109</v>
      </c>
      <c r="AW150" s="55" t="s">
        <v>121</v>
      </c>
      <c r="AX150" s="55" t="s">
        <v>110</v>
      </c>
      <c r="AY150" s="58" t="s">
        <v>111</v>
      </c>
    </row>
    <row r="151" spans="3:65" s="59" customFormat="1" ht="11.25" x14ac:dyDescent="0.25">
      <c r="D151" s="154" t="s">
        <v>119</v>
      </c>
      <c r="E151" s="62" t="s">
        <v>2</v>
      </c>
      <c r="F151" s="157" t="s">
        <v>142</v>
      </c>
      <c r="H151" s="158">
        <v>4085</v>
      </c>
      <c r="I151" s="159"/>
      <c r="M151" s="60"/>
      <c r="T151" s="61"/>
      <c r="AT151" s="62" t="s">
        <v>119</v>
      </c>
      <c r="AU151" s="62" t="s">
        <v>4</v>
      </c>
      <c r="AV151" s="59" t="s">
        <v>4</v>
      </c>
      <c r="AW151" s="59" t="s">
        <v>121</v>
      </c>
      <c r="AX151" s="59" t="s">
        <v>110</v>
      </c>
      <c r="AY151" s="62" t="s">
        <v>111</v>
      </c>
    </row>
    <row r="152" spans="3:65" s="63" customFormat="1" ht="11.25" x14ac:dyDescent="0.25">
      <c r="D152" s="154" t="s">
        <v>119</v>
      </c>
      <c r="E152" s="66" t="s">
        <v>5</v>
      </c>
      <c r="F152" s="160" t="s">
        <v>123</v>
      </c>
      <c r="H152" s="161">
        <v>4085</v>
      </c>
      <c r="I152" s="162"/>
      <c r="M152" s="64"/>
      <c r="T152" s="65"/>
      <c r="AT152" s="66" t="s">
        <v>119</v>
      </c>
      <c r="AU152" s="66" t="s">
        <v>4</v>
      </c>
      <c r="AV152" s="63" t="s">
        <v>117</v>
      </c>
      <c r="AW152" s="63" t="s">
        <v>121</v>
      </c>
      <c r="AX152" s="63" t="s">
        <v>109</v>
      </c>
      <c r="AY152" s="66" t="s">
        <v>111</v>
      </c>
    </row>
    <row r="153" spans="3:65" s="4" customFormat="1" ht="44.25" customHeight="1" x14ac:dyDescent="0.25">
      <c r="C153" s="42">
        <f>C149+1</f>
        <v>6</v>
      </c>
      <c r="D153" s="42" t="s">
        <v>113</v>
      </c>
      <c r="E153" s="43" t="s">
        <v>144</v>
      </c>
      <c r="F153" s="44" t="s">
        <v>145</v>
      </c>
      <c r="G153" s="45" t="s">
        <v>16</v>
      </c>
      <c r="H153" s="93">
        <f>H156</f>
        <v>434</v>
      </c>
      <c r="I153" s="47"/>
      <c r="J153" s="48">
        <f>ROUND(I153*H153,2)</f>
        <v>0</v>
      </c>
      <c r="K153" s="153" t="s">
        <v>725</v>
      </c>
      <c r="M153" s="49" t="s">
        <v>2</v>
      </c>
      <c r="N153" s="50" t="s">
        <v>63</v>
      </c>
      <c r="P153" s="51">
        <f>O153*H153</f>
        <v>0</v>
      </c>
      <c r="Q153" s="51">
        <v>0</v>
      </c>
      <c r="R153" s="51">
        <f>Q153*H153</f>
        <v>0</v>
      </c>
      <c r="S153" s="51">
        <v>0</v>
      </c>
      <c r="T153" s="52">
        <f>S153*H153</f>
        <v>0</v>
      </c>
      <c r="AR153" s="53" t="s">
        <v>117</v>
      </c>
      <c r="AT153" s="53" t="s">
        <v>113</v>
      </c>
      <c r="AU153" s="53" t="s">
        <v>4</v>
      </c>
      <c r="AY153" s="1" t="s">
        <v>111</v>
      </c>
      <c r="BE153" s="54">
        <f>IF(N153="základní",J153,0)</f>
        <v>0</v>
      </c>
      <c r="BF153" s="54">
        <f>IF(N153="snížená",J153,0)</f>
        <v>0</v>
      </c>
      <c r="BG153" s="54">
        <f>IF(N153="zákl. přenesená",J153,0)</f>
        <v>0</v>
      </c>
      <c r="BH153" s="54">
        <f>IF(N153="sníž. přenesená",J153,0)</f>
        <v>0</v>
      </c>
      <c r="BI153" s="54">
        <f>IF(N153="nulová",J153,0)</f>
        <v>0</v>
      </c>
      <c r="BJ153" s="1" t="s">
        <v>109</v>
      </c>
      <c r="BK153" s="54">
        <f>ROUND(I153*H153,2)</f>
        <v>0</v>
      </c>
      <c r="BL153" s="1" t="s">
        <v>117</v>
      </c>
      <c r="BM153" s="53" t="s">
        <v>146</v>
      </c>
    </row>
    <row r="154" spans="3:65" s="55" customFormat="1" ht="11.25" x14ac:dyDescent="0.25">
      <c r="D154" s="154" t="s">
        <v>119</v>
      </c>
      <c r="E154" s="58" t="s">
        <v>2</v>
      </c>
      <c r="F154" s="155" t="s">
        <v>147</v>
      </c>
      <c r="H154" s="58" t="s">
        <v>2</v>
      </c>
      <c r="I154" s="156"/>
      <c r="M154" s="56"/>
      <c r="T154" s="57"/>
      <c r="AT154" s="58" t="s">
        <v>119</v>
      </c>
      <c r="AU154" s="58" t="s">
        <v>4</v>
      </c>
      <c r="AV154" s="55" t="s">
        <v>109</v>
      </c>
      <c r="AW154" s="55" t="s">
        <v>121</v>
      </c>
      <c r="AX154" s="55" t="s">
        <v>110</v>
      </c>
      <c r="AY154" s="58" t="s">
        <v>111</v>
      </c>
    </row>
    <row r="155" spans="3:65" s="59" customFormat="1" ht="11.25" x14ac:dyDescent="0.25">
      <c r="D155" s="154" t="s">
        <v>119</v>
      </c>
      <c r="E155" s="62" t="s">
        <v>2</v>
      </c>
      <c r="F155" s="165">
        <f>H155</f>
        <v>434</v>
      </c>
      <c r="H155" s="158">
        <v>434</v>
      </c>
      <c r="I155" s="159"/>
      <c r="M155" s="60"/>
      <c r="T155" s="61"/>
      <c r="AT155" s="62" t="s">
        <v>119</v>
      </c>
      <c r="AU155" s="62" t="s">
        <v>4</v>
      </c>
      <c r="AV155" s="59" t="s">
        <v>4</v>
      </c>
      <c r="AW155" s="59" t="s">
        <v>121</v>
      </c>
      <c r="AX155" s="59" t="s">
        <v>110</v>
      </c>
      <c r="AY155" s="62" t="s">
        <v>111</v>
      </c>
    </row>
    <row r="156" spans="3:65" s="63" customFormat="1" ht="11.25" x14ac:dyDescent="0.25">
      <c r="D156" s="154" t="s">
        <v>119</v>
      </c>
      <c r="E156" s="66" t="s">
        <v>14</v>
      </c>
      <c r="F156" s="160" t="s">
        <v>123</v>
      </c>
      <c r="H156" s="161">
        <f>H155</f>
        <v>434</v>
      </c>
      <c r="I156" s="162"/>
      <c r="M156" s="64"/>
      <c r="T156" s="65"/>
      <c r="AT156" s="66" t="s">
        <v>119</v>
      </c>
      <c r="AU156" s="66" t="s">
        <v>4</v>
      </c>
      <c r="AV156" s="63" t="s">
        <v>117</v>
      </c>
      <c r="AW156" s="63" t="s">
        <v>121</v>
      </c>
      <c r="AX156" s="63" t="s">
        <v>109</v>
      </c>
      <c r="AY156" s="66" t="s">
        <v>111</v>
      </c>
    </row>
    <row r="157" spans="3:65" s="4" customFormat="1" ht="33" customHeight="1" x14ac:dyDescent="0.25">
      <c r="C157" s="42">
        <f>C153+1</f>
        <v>7</v>
      </c>
      <c r="D157" s="42" t="s">
        <v>113</v>
      </c>
      <c r="E157" s="43" t="s">
        <v>149</v>
      </c>
      <c r="F157" s="44" t="s">
        <v>150</v>
      </c>
      <c r="G157" s="45" t="s">
        <v>16</v>
      </c>
      <c r="H157" s="93">
        <f>H160</f>
        <v>132</v>
      </c>
      <c r="I157" s="47"/>
      <c r="J157" s="48">
        <f>ROUND(I157*H157,2)</f>
        <v>0</v>
      </c>
      <c r="K157" s="153" t="s">
        <v>725</v>
      </c>
      <c r="M157" s="49" t="s">
        <v>2</v>
      </c>
      <c r="N157" s="50" t="s">
        <v>63</v>
      </c>
      <c r="P157" s="51">
        <f>O157*H157</f>
        <v>0</v>
      </c>
      <c r="Q157" s="51">
        <v>0</v>
      </c>
      <c r="R157" s="51">
        <f>Q157*H157</f>
        <v>0</v>
      </c>
      <c r="S157" s="51">
        <v>0</v>
      </c>
      <c r="T157" s="52">
        <f>S157*H157</f>
        <v>0</v>
      </c>
      <c r="AR157" s="53" t="s">
        <v>117</v>
      </c>
      <c r="AT157" s="53" t="s">
        <v>113</v>
      </c>
      <c r="AU157" s="53" t="s">
        <v>4</v>
      </c>
      <c r="AY157" s="1" t="s">
        <v>111</v>
      </c>
      <c r="BE157" s="54">
        <f>IF(N157="základní",J157,0)</f>
        <v>0</v>
      </c>
      <c r="BF157" s="54">
        <f>IF(N157="snížená",J157,0)</f>
        <v>0</v>
      </c>
      <c r="BG157" s="54">
        <f>IF(N157="zákl. přenesená",J157,0)</f>
        <v>0</v>
      </c>
      <c r="BH157" s="54">
        <f>IF(N157="sníž. přenesená",J157,0)</f>
        <v>0</v>
      </c>
      <c r="BI157" s="54">
        <f>IF(N157="nulová",J157,0)</f>
        <v>0</v>
      </c>
      <c r="BJ157" s="1" t="s">
        <v>109</v>
      </c>
      <c r="BK157" s="54">
        <f>ROUND(I157*H157,2)</f>
        <v>0</v>
      </c>
      <c r="BL157" s="1" t="s">
        <v>117</v>
      </c>
      <c r="BM157" s="53" t="s">
        <v>151</v>
      </c>
    </row>
    <row r="158" spans="3:65" s="55" customFormat="1" ht="11.25" x14ac:dyDescent="0.25">
      <c r="D158" s="154" t="s">
        <v>119</v>
      </c>
      <c r="E158" s="58" t="s">
        <v>2</v>
      </c>
      <c r="F158" s="155" t="s">
        <v>152</v>
      </c>
      <c r="H158" s="58" t="s">
        <v>2</v>
      </c>
      <c r="I158" s="156"/>
      <c r="M158" s="56"/>
      <c r="T158" s="57"/>
      <c r="AT158" s="58" t="s">
        <v>119</v>
      </c>
      <c r="AU158" s="58" t="s">
        <v>4</v>
      </c>
      <c r="AV158" s="55" t="s">
        <v>109</v>
      </c>
      <c r="AW158" s="55" t="s">
        <v>121</v>
      </c>
      <c r="AX158" s="55" t="s">
        <v>110</v>
      </c>
      <c r="AY158" s="58" t="s">
        <v>111</v>
      </c>
    </row>
    <row r="159" spans="3:65" s="59" customFormat="1" ht="11.25" x14ac:dyDescent="0.25">
      <c r="D159" s="154" t="s">
        <v>119</v>
      </c>
      <c r="E159" s="62" t="s">
        <v>2</v>
      </c>
      <c r="F159" s="165">
        <f>H159</f>
        <v>132</v>
      </c>
      <c r="H159" s="158">
        <v>132</v>
      </c>
      <c r="I159" s="159"/>
      <c r="M159" s="60"/>
      <c r="T159" s="61"/>
      <c r="AT159" s="62" t="s">
        <v>119</v>
      </c>
      <c r="AU159" s="62" t="s">
        <v>4</v>
      </c>
      <c r="AV159" s="59" t="s">
        <v>4</v>
      </c>
      <c r="AW159" s="59" t="s">
        <v>121</v>
      </c>
      <c r="AX159" s="59" t="s">
        <v>110</v>
      </c>
      <c r="AY159" s="62" t="s">
        <v>111</v>
      </c>
    </row>
    <row r="160" spans="3:65" s="63" customFormat="1" ht="11.25" x14ac:dyDescent="0.25">
      <c r="D160" s="154" t="s">
        <v>119</v>
      </c>
      <c r="E160" s="66" t="s">
        <v>18</v>
      </c>
      <c r="F160" s="160" t="s">
        <v>123</v>
      </c>
      <c r="H160" s="161">
        <f>H159</f>
        <v>132</v>
      </c>
      <c r="I160" s="162"/>
      <c r="M160" s="64"/>
      <c r="T160" s="65"/>
      <c r="AT160" s="66" t="s">
        <v>119</v>
      </c>
      <c r="AU160" s="66" t="s">
        <v>4</v>
      </c>
      <c r="AV160" s="63" t="s">
        <v>117</v>
      </c>
      <c r="AW160" s="63" t="s">
        <v>121</v>
      </c>
      <c r="AX160" s="63" t="s">
        <v>109</v>
      </c>
      <c r="AY160" s="66" t="s">
        <v>111</v>
      </c>
    </row>
    <row r="161" spans="3:65" s="4" customFormat="1" ht="62.65" customHeight="1" x14ac:dyDescent="0.25">
      <c r="C161" s="42">
        <f>C157+1</f>
        <v>8</v>
      </c>
      <c r="D161" s="42" t="s">
        <v>113</v>
      </c>
      <c r="E161" s="43" t="s">
        <v>154</v>
      </c>
      <c r="F161" s="44" t="s">
        <v>155</v>
      </c>
      <c r="G161" s="45" t="s">
        <v>16</v>
      </c>
      <c r="H161" s="46">
        <f>H167</f>
        <v>5206</v>
      </c>
      <c r="I161" s="47"/>
      <c r="J161" s="48">
        <f>ROUND(I161*H161,2)</f>
        <v>0</v>
      </c>
      <c r="K161" s="153" t="s">
        <v>725</v>
      </c>
      <c r="M161" s="49" t="s">
        <v>2</v>
      </c>
      <c r="N161" s="50" t="s">
        <v>63</v>
      </c>
      <c r="P161" s="51">
        <f>O161*H161</f>
        <v>0</v>
      </c>
      <c r="Q161" s="51">
        <v>0</v>
      </c>
      <c r="R161" s="51">
        <f>Q161*H161</f>
        <v>0</v>
      </c>
      <c r="S161" s="51">
        <v>0</v>
      </c>
      <c r="T161" s="52">
        <f>S161*H161</f>
        <v>0</v>
      </c>
      <c r="AR161" s="53" t="s">
        <v>117</v>
      </c>
      <c r="AT161" s="53" t="s">
        <v>113</v>
      </c>
      <c r="AU161" s="53" t="s">
        <v>4</v>
      </c>
      <c r="AY161" s="1" t="s">
        <v>111</v>
      </c>
      <c r="BE161" s="54">
        <f>IF(N161="základní",J161,0)</f>
        <v>0</v>
      </c>
      <c r="BF161" s="54">
        <f>IF(N161="snížená",J161,0)</f>
        <v>0</v>
      </c>
      <c r="BG161" s="54">
        <f>IF(N161="zákl. přenesená",J161,0)</f>
        <v>0</v>
      </c>
      <c r="BH161" s="54">
        <f>IF(N161="sníž. přenesená",J161,0)</f>
        <v>0</v>
      </c>
      <c r="BI161" s="54">
        <f>IF(N161="nulová",J161,0)</f>
        <v>0</v>
      </c>
      <c r="BJ161" s="1" t="s">
        <v>109</v>
      </c>
      <c r="BK161" s="54">
        <f>ROUND(I161*H161,2)</f>
        <v>0</v>
      </c>
      <c r="BL161" s="1" t="s">
        <v>117</v>
      </c>
      <c r="BM161" s="53" t="s">
        <v>156</v>
      </c>
    </row>
    <row r="162" spans="3:65" s="55" customFormat="1" ht="11.25" x14ac:dyDescent="0.25">
      <c r="D162" s="154" t="s">
        <v>119</v>
      </c>
      <c r="E162" s="58" t="s">
        <v>2</v>
      </c>
      <c r="F162" s="155" t="s">
        <v>157</v>
      </c>
      <c r="H162" s="58" t="s">
        <v>2</v>
      </c>
      <c r="I162" s="156"/>
      <c r="M162" s="56"/>
      <c r="T162" s="57"/>
      <c r="AT162" s="58" t="s">
        <v>119</v>
      </c>
      <c r="AU162" s="58" t="s">
        <v>4</v>
      </c>
      <c r="AV162" s="55" t="s">
        <v>109</v>
      </c>
      <c r="AW162" s="55" t="s">
        <v>121</v>
      </c>
      <c r="AX162" s="55" t="s">
        <v>110</v>
      </c>
      <c r="AY162" s="58" t="s">
        <v>111</v>
      </c>
    </row>
    <row r="163" spans="3:65" s="59" customFormat="1" ht="11.25" x14ac:dyDescent="0.25">
      <c r="D163" s="154" t="s">
        <v>119</v>
      </c>
      <c r="E163" s="62" t="s">
        <v>2</v>
      </c>
      <c r="F163" s="157" t="s">
        <v>158</v>
      </c>
      <c r="H163" s="158">
        <v>4085</v>
      </c>
      <c r="I163" s="159"/>
      <c r="M163" s="60"/>
      <c r="T163" s="61"/>
      <c r="AT163" s="62" t="s">
        <v>119</v>
      </c>
      <c r="AU163" s="62" t="s">
        <v>4</v>
      </c>
      <c r="AV163" s="59" t="s">
        <v>4</v>
      </c>
      <c r="AW163" s="59" t="s">
        <v>121</v>
      </c>
      <c r="AX163" s="59" t="s">
        <v>110</v>
      </c>
      <c r="AY163" s="62" t="s">
        <v>111</v>
      </c>
    </row>
    <row r="164" spans="3:65" s="59" customFormat="1" ht="11.25" x14ac:dyDescent="0.25">
      <c r="D164" s="154" t="s">
        <v>119</v>
      </c>
      <c r="E164" s="62" t="s">
        <v>2</v>
      </c>
      <c r="F164" s="157" t="s">
        <v>159</v>
      </c>
      <c r="H164" s="158">
        <f>H153</f>
        <v>434</v>
      </c>
      <c r="I164" s="159"/>
      <c r="M164" s="60"/>
      <c r="T164" s="61"/>
      <c r="AT164" s="62" t="s">
        <v>119</v>
      </c>
      <c r="AU164" s="62" t="s">
        <v>4</v>
      </c>
      <c r="AV164" s="59" t="s">
        <v>4</v>
      </c>
      <c r="AW164" s="59" t="s">
        <v>121</v>
      </c>
      <c r="AX164" s="59" t="s">
        <v>110</v>
      </c>
      <c r="AY164" s="62" t="s">
        <v>111</v>
      </c>
    </row>
    <row r="165" spans="3:65" s="59" customFormat="1" ht="11.25" x14ac:dyDescent="0.25">
      <c r="D165" s="154" t="s">
        <v>119</v>
      </c>
      <c r="E165" s="62" t="s">
        <v>2</v>
      </c>
      <c r="F165" s="157" t="s">
        <v>160</v>
      </c>
      <c r="H165" s="158">
        <f>H157</f>
        <v>132</v>
      </c>
      <c r="I165" s="159"/>
      <c r="M165" s="60"/>
      <c r="T165" s="61"/>
      <c r="AT165" s="62" t="s">
        <v>119</v>
      </c>
      <c r="AU165" s="62" t="s">
        <v>4</v>
      </c>
      <c r="AV165" s="59" t="s">
        <v>4</v>
      </c>
      <c r="AW165" s="59" t="s">
        <v>121</v>
      </c>
      <c r="AX165" s="59" t="s">
        <v>110</v>
      </c>
      <c r="AY165" s="62" t="s">
        <v>111</v>
      </c>
    </row>
    <row r="166" spans="3:65" s="59" customFormat="1" ht="11.25" x14ac:dyDescent="0.25">
      <c r="D166" s="154" t="s">
        <v>119</v>
      </c>
      <c r="E166" s="62" t="s">
        <v>2</v>
      </c>
      <c r="F166" s="157" t="s">
        <v>161</v>
      </c>
      <c r="H166" s="158">
        <f>H180</f>
        <v>555</v>
      </c>
      <c r="I166" s="159"/>
      <c r="M166" s="60"/>
      <c r="T166" s="61"/>
      <c r="AT166" s="62" t="s">
        <v>119</v>
      </c>
      <c r="AU166" s="62" t="s">
        <v>4</v>
      </c>
      <c r="AV166" s="59" t="s">
        <v>4</v>
      </c>
      <c r="AW166" s="59" t="s">
        <v>121</v>
      </c>
      <c r="AX166" s="59" t="s">
        <v>110</v>
      </c>
      <c r="AY166" s="62" t="s">
        <v>111</v>
      </c>
    </row>
    <row r="167" spans="3:65" s="63" customFormat="1" ht="11.25" x14ac:dyDescent="0.25">
      <c r="D167" s="154" t="s">
        <v>119</v>
      </c>
      <c r="E167" s="66" t="s">
        <v>2</v>
      </c>
      <c r="F167" s="160" t="s">
        <v>123</v>
      </c>
      <c r="H167" s="161">
        <f>SUM(H163:H166)</f>
        <v>5206</v>
      </c>
      <c r="I167" s="162"/>
      <c r="M167" s="64"/>
      <c r="T167" s="65"/>
      <c r="AT167" s="66" t="s">
        <v>119</v>
      </c>
      <c r="AU167" s="66" t="s">
        <v>4</v>
      </c>
      <c r="AV167" s="63" t="s">
        <v>117</v>
      </c>
      <c r="AW167" s="63" t="s">
        <v>121</v>
      </c>
      <c r="AX167" s="63" t="s">
        <v>109</v>
      </c>
      <c r="AY167" s="66" t="s">
        <v>111</v>
      </c>
    </row>
    <row r="168" spans="3:65" s="4" customFormat="1" ht="37.9" customHeight="1" x14ac:dyDescent="0.25">
      <c r="C168" s="42">
        <f>C161+1</f>
        <v>9</v>
      </c>
      <c r="D168" s="42" t="s">
        <v>113</v>
      </c>
      <c r="E168" s="43" t="s">
        <v>163</v>
      </c>
      <c r="F168" s="44" t="s">
        <v>164</v>
      </c>
      <c r="G168" s="45" t="s">
        <v>16</v>
      </c>
      <c r="H168" s="46">
        <f>H173</f>
        <v>4651</v>
      </c>
      <c r="I168" s="47"/>
      <c r="J168" s="48">
        <f>ROUND(I168*H168,2)</f>
        <v>0</v>
      </c>
      <c r="K168" s="153" t="s">
        <v>725</v>
      </c>
      <c r="M168" s="49" t="s">
        <v>2</v>
      </c>
      <c r="N168" s="50" t="s">
        <v>63</v>
      </c>
      <c r="P168" s="51">
        <f>O168*H168</f>
        <v>0</v>
      </c>
      <c r="Q168" s="51">
        <v>0</v>
      </c>
      <c r="R168" s="51">
        <f>Q168*H168</f>
        <v>0</v>
      </c>
      <c r="S168" s="51">
        <v>0</v>
      </c>
      <c r="T168" s="52">
        <f>S168*H168</f>
        <v>0</v>
      </c>
      <c r="AR168" s="53" t="s">
        <v>117</v>
      </c>
      <c r="AT168" s="53" t="s">
        <v>113</v>
      </c>
      <c r="AU168" s="53" t="s">
        <v>4</v>
      </c>
      <c r="AY168" s="1" t="s">
        <v>111</v>
      </c>
      <c r="BE168" s="54">
        <f>IF(N168="základní",J168,0)</f>
        <v>0</v>
      </c>
      <c r="BF168" s="54">
        <f>IF(N168="snížená",J168,0)</f>
        <v>0</v>
      </c>
      <c r="BG168" s="54">
        <f>IF(N168="zákl. přenesená",J168,0)</f>
        <v>0</v>
      </c>
      <c r="BH168" s="54">
        <f>IF(N168="sníž. přenesená",J168,0)</f>
        <v>0</v>
      </c>
      <c r="BI168" s="54">
        <f>IF(N168="nulová",J168,0)</f>
        <v>0</v>
      </c>
      <c r="BJ168" s="1" t="s">
        <v>109</v>
      </c>
      <c r="BK168" s="54">
        <f>ROUND(I168*H168,2)</f>
        <v>0</v>
      </c>
      <c r="BL168" s="1" t="s">
        <v>117</v>
      </c>
      <c r="BM168" s="53" t="s">
        <v>165</v>
      </c>
    </row>
    <row r="169" spans="3:65" s="55" customFormat="1" ht="11.25" x14ac:dyDescent="0.25">
      <c r="D169" s="154" t="s">
        <v>119</v>
      </c>
      <c r="E169" s="58" t="s">
        <v>2</v>
      </c>
      <c r="F169" s="155" t="s">
        <v>166</v>
      </c>
      <c r="H169" s="58" t="s">
        <v>2</v>
      </c>
      <c r="I169" s="156"/>
      <c r="M169" s="56"/>
      <c r="T169" s="57"/>
      <c r="AT169" s="58" t="s">
        <v>119</v>
      </c>
      <c r="AU169" s="58" t="s">
        <v>4</v>
      </c>
      <c r="AV169" s="55" t="s">
        <v>109</v>
      </c>
      <c r="AW169" s="55" t="s">
        <v>121</v>
      </c>
      <c r="AX169" s="55" t="s">
        <v>110</v>
      </c>
      <c r="AY169" s="58" t="s">
        <v>111</v>
      </c>
    </row>
    <row r="170" spans="3:65" s="59" customFormat="1" ht="11.25" x14ac:dyDescent="0.25">
      <c r="D170" s="154" t="s">
        <v>119</v>
      </c>
      <c r="E170" s="62" t="s">
        <v>2</v>
      </c>
      <c r="F170" s="157" t="s">
        <v>158</v>
      </c>
      <c r="H170" s="158">
        <v>4085</v>
      </c>
      <c r="I170" s="159"/>
      <c r="M170" s="60"/>
      <c r="T170" s="61"/>
      <c r="AT170" s="62" t="s">
        <v>119</v>
      </c>
      <c r="AU170" s="62" t="s">
        <v>4</v>
      </c>
      <c r="AV170" s="59" t="s">
        <v>4</v>
      </c>
      <c r="AW170" s="59" t="s">
        <v>121</v>
      </c>
      <c r="AX170" s="59" t="s">
        <v>110</v>
      </c>
      <c r="AY170" s="62" t="s">
        <v>111</v>
      </c>
    </row>
    <row r="171" spans="3:65" s="59" customFormat="1" ht="11.25" x14ac:dyDescent="0.25">
      <c r="D171" s="154" t="s">
        <v>119</v>
      </c>
      <c r="E171" s="62" t="s">
        <v>2</v>
      </c>
      <c r="F171" s="157" t="s">
        <v>159</v>
      </c>
      <c r="H171" s="158">
        <f>H153</f>
        <v>434</v>
      </c>
      <c r="I171" s="159"/>
      <c r="M171" s="60"/>
      <c r="T171" s="61"/>
      <c r="AT171" s="62" t="s">
        <v>119</v>
      </c>
      <c r="AU171" s="62" t="s">
        <v>4</v>
      </c>
      <c r="AV171" s="59" t="s">
        <v>4</v>
      </c>
      <c r="AW171" s="59" t="s">
        <v>121</v>
      </c>
      <c r="AX171" s="59" t="s">
        <v>110</v>
      </c>
      <c r="AY171" s="62" t="s">
        <v>111</v>
      </c>
    </row>
    <row r="172" spans="3:65" s="59" customFormat="1" ht="11.25" x14ac:dyDescent="0.25">
      <c r="D172" s="154" t="s">
        <v>119</v>
      </c>
      <c r="E172" s="62" t="s">
        <v>2</v>
      </c>
      <c r="F172" s="157" t="s">
        <v>160</v>
      </c>
      <c r="H172" s="158">
        <f>H157</f>
        <v>132</v>
      </c>
      <c r="I172" s="159"/>
      <c r="M172" s="60"/>
      <c r="T172" s="61"/>
      <c r="AT172" s="62" t="s">
        <v>119</v>
      </c>
      <c r="AU172" s="62" t="s">
        <v>4</v>
      </c>
      <c r="AV172" s="59" t="s">
        <v>4</v>
      </c>
      <c r="AW172" s="59" t="s">
        <v>121</v>
      </c>
      <c r="AX172" s="59" t="s">
        <v>110</v>
      </c>
      <c r="AY172" s="62" t="s">
        <v>111</v>
      </c>
    </row>
    <row r="173" spans="3:65" s="63" customFormat="1" ht="11.25" x14ac:dyDescent="0.25">
      <c r="D173" s="154" t="s">
        <v>119</v>
      </c>
      <c r="E173" s="66" t="s">
        <v>2</v>
      </c>
      <c r="F173" s="160" t="s">
        <v>123</v>
      </c>
      <c r="H173" s="161">
        <f>SUM(H170:H172)</f>
        <v>4651</v>
      </c>
      <c r="I173" s="162"/>
      <c r="M173" s="64"/>
      <c r="T173" s="65"/>
      <c r="AT173" s="66" t="s">
        <v>119</v>
      </c>
      <c r="AU173" s="66" t="s">
        <v>4</v>
      </c>
      <c r="AV173" s="63" t="s">
        <v>117</v>
      </c>
      <c r="AW173" s="63" t="s">
        <v>121</v>
      </c>
      <c r="AX173" s="63" t="s">
        <v>109</v>
      </c>
      <c r="AY173" s="66" t="s">
        <v>111</v>
      </c>
    </row>
    <row r="174" spans="3:65" s="4" customFormat="1" ht="44.25" customHeight="1" x14ac:dyDescent="0.25">
      <c r="C174" s="42">
        <f>C168+1</f>
        <v>10</v>
      </c>
      <c r="D174" s="42" t="s">
        <v>113</v>
      </c>
      <c r="E174" s="43" t="s">
        <v>168</v>
      </c>
      <c r="F174" s="44" t="s">
        <v>169</v>
      </c>
      <c r="G174" s="45" t="s">
        <v>16</v>
      </c>
      <c r="H174" s="46">
        <f>H179</f>
        <v>4651</v>
      </c>
      <c r="I174" s="47"/>
      <c r="J174" s="48">
        <f>ROUND(I174*H174,2)</f>
        <v>0</v>
      </c>
      <c r="K174" s="153" t="s">
        <v>725</v>
      </c>
      <c r="M174" s="49" t="s">
        <v>2</v>
      </c>
      <c r="N174" s="50" t="s">
        <v>63</v>
      </c>
      <c r="P174" s="51">
        <f>O174*H174</f>
        <v>0</v>
      </c>
      <c r="Q174" s="51">
        <v>0</v>
      </c>
      <c r="R174" s="51">
        <f>Q174*H174</f>
        <v>0</v>
      </c>
      <c r="S174" s="51">
        <v>0</v>
      </c>
      <c r="T174" s="52">
        <f>S174*H174</f>
        <v>0</v>
      </c>
      <c r="AR174" s="53" t="s">
        <v>117</v>
      </c>
      <c r="AT174" s="53" t="s">
        <v>113</v>
      </c>
      <c r="AU174" s="53" t="s">
        <v>4</v>
      </c>
      <c r="AY174" s="1" t="s">
        <v>111</v>
      </c>
      <c r="BE174" s="54">
        <f>IF(N174="základní",J174,0)</f>
        <v>0</v>
      </c>
      <c r="BF174" s="54">
        <f>IF(N174="snížená",J174,0)</f>
        <v>0</v>
      </c>
      <c r="BG174" s="54">
        <f>IF(N174="zákl. přenesená",J174,0)</f>
        <v>0</v>
      </c>
      <c r="BH174" s="54">
        <f>IF(N174="sníž. přenesená",J174,0)</f>
        <v>0</v>
      </c>
      <c r="BI174" s="54">
        <f>IF(N174="nulová",J174,0)</f>
        <v>0</v>
      </c>
      <c r="BJ174" s="1" t="s">
        <v>109</v>
      </c>
      <c r="BK174" s="54">
        <f>ROUND(I174*H174,2)</f>
        <v>0</v>
      </c>
      <c r="BL174" s="1" t="s">
        <v>117</v>
      </c>
      <c r="BM174" s="53" t="s">
        <v>170</v>
      </c>
    </row>
    <row r="175" spans="3:65" s="55" customFormat="1" ht="11.25" x14ac:dyDescent="0.25">
      <c r="D175" s="154" t="s">
        <v>119</v>
      </c>
      <c r="E175" s="58" t="s">
        <v>2</v>
      </c>
      <c r="F175" s="155" t="s">
        <v>171</v>
      </c>
      <c r="H175" s="58" t="s">
        <v>2</v>
      </c>
      <c r="I175" s="156"/>
      <c r="M175" s="56"/>
      <c r="T175" s="57"/>
      <c r="AT175" s="58" t="s">
        <v>119</v>
      </c>
      <c r="AU175" s="58" t="s">
        <v>4</v>
      </c>
      <c r="AV175" s="55" t="s">
        <v>109</v>
      </c>
      <c r="AW175" s="55" t="s">
        <v>121</v>
      </c>
      <c r="AX175" s="55" t="s">
        <v>110</v>
      </c>
      <c r="AY175" s="58" t="s">
        <v>111</v>
      </c>
    </row>
    <row r="176" spans="3:65" s="59" customFormat="1" ht="11.25" x14ac:dyDescent="0.25">
      <c r="D176" s="154" t="s">
        <v>119</v>
      </c>
      <c r="E176" s="62" t="s">
        <v>2</v>
      </c>
      <c r="F176" s="157" t="s">
        <v>158</v>
      </c>
      <c r="H176" s="158">
        <v>4085</v>
      </c>
      <c r="I176" s="159"/>
      <c r="M176" s="60"/>
      <c r="T176" s="61"/>
      <c r="AT176" s="62" t="s">
        <v>119</v>
      </c>
      <c r="AU176" s="62" t="s">
        <v>4</v>
      </c>
      <c r="AV176" s="59" t="s">
        <v>4</v>
      </c>
      <c r="AW176" s="59" t="s">
        <v>121</v>
      </c>
      <c r="AX176" s="59" t="s">
        <v>110</v>
      </c>
      <c r="AY176" s="62" t="s">
        <v>111</v>
      </c>
    </row>
    <row r="177" spans="3:65" s="59" customFormat="1" ht="11.25" x14ac:dyDescent="0.25">
      <c r="D177" s="154" t="s">
        <v>119</v>
      </c>
      <c r="E177" s="62" t="s">
        <v>2</v>
      </c>
      <c r="F177" s="157" t="s">
        <v>159</v>
      </c>
      <c r="H177" s="158">
        <f>H153</f>
        <v>434</v>
      </c>
      <c r="I177" s="159"/>
      <c r="M177" s="60"/>
      <c r="T177" s="61"/>
      <c r="AT177" s="62" t="s">
        <v>119</v>
      </c>
      <c r="AU177" s="62" t="s">
        <v>4</v>
      </c>
      <c r="AV177" s="59" t="s">
        <v>4</v>
      </c>
      <c r="AW177" s="59" t="s">
        <v>121</v>
      </c>
      <c r="AX177" s="59" t="s">
        <v>110</v>
      </c>
      <c r="AY177" s="62" t="s">
        <v>111</v>
      </c>
    </row>
    <row r="178" spans="3:65" s="59" customFormat="1" ht="11.25" x14ac:dyDescent="0.25">
      <c r="D178" s="154" t="s">
        <v>119</v>
      </c>
      <c r="E178" s="62" t="s">
        <v>2</v>
      </c>
      <c r="F178" s="157" t="s">
        <v>160</v>
      </c>
      <c r="H178" s="158">
        <f>H157</f>
        <v>132</v>
      </c>
      <c r="I178" s="159"/>
      <c r="M178" s="60"/>
      <c r="T178" s="61"/>
      <c r="AT178" s="62" t="s">
        <v>119</v>
      </c>
      <c r="AU178" s="62" t="s">
        <v>4</v>
      </c>
      <c r="AV178" s="59" t="s">
        <v>4</v>
      </c>
      <c r="AW178" s="59" t="s">
        <v>121</v>
      </c>
      <c r="AX178" s="59" t="s">
        <v>110</v>
      </c>
      <c r="AY178" s="62" t="s">
        <v>111</v>
      </c>
    </row>
    <row r="179" spans="3:65" s="63" customFormat="1" ht="11.25" x14ac:dyDescent="0.25">
      <c r="D179" s="154" t="s">
        <v>119</v>
      </c>
      <c r="E179" s="66" t="s">
        <v>2</v>
      </c>
      <c r="F179" s="160" t="s">
        <v>123</v>
      </c>
      <c r="H179" s="161">
        <f>SUM(H176:H178)</f>
        <v>4651</v>
      </c>
      <c r="I179" s="162"/>
      <c r="M179" s="64"/>
      <c r="T179" s="65"/>
      <c r="AT179" s="66" t="s">
        <v>119</v>
      </c>
      <c r="AU179" s="66" t="s">
        <v>4</v>
      </c>
      <c r="AV179" s="63" t="s">
        <v>117</v>
      </c>
      <c r="AW179" s="63" t="s">
        <v>121</v>
      </c>
      <c r="AX179" s="63" t="s">
        <v>109</v>
      </c>
      <c r="AY179" s="66" t="s">
        <v>111</v>
      </c>
    </row>
    <row r="180" spans="3:65" s="4" customFormat="1" ht="44.25" customHeight="1" x14ac:dyDescent="0.25">
      <c r="C180" s="42">
        <f>C174+1</f>
        <v>11</v>
      </c>
      <c r="D180" s="42" t="s">
        <v>113</v>
      </c>
      <c r="E180" s="43" t="s">
        <v>173</v>
      </c>
      <c r="F180" s="44" t="s">
        <v>174</v>
      </c>
      <c r="G180" s="45" t="s">
        <v>16</v>
      </c>
      <c r="H180" s="46">
        <f>H183</f>
        <v>555</v>
      </c>
      <c r="I180" s="47"/>
      <c r="J180" s="48">
        <f>ROUND(I180*H180,2)</f>
        <v>0</v>
      </c>
      <c r="K180" s="153" t="s">
        <v>725</v>
      </c>
      <c r="M180" s="49" t="s">
        <v>2</v>
      </c>
      <c r="N180" s="50" t="s">
        <v>63</v>
      </c>
      <c r="P180" s="51">
        <f>O180*H180</f>
        <v>0</v>
      </c>
      <c r="Q180" s="51">
        <v>0</v>
      </c>
      <c r="R180" s="51">
        <f>Q180*H180</f>
        <v>0</v>
      </c>
      <c r="S180" s="51">
        <v>0</v>
      </c>
      <c r="T180" s="52">
        <f>S180*H180</f>
        <v>0</v>
      </c>
      <c r="AR180" s="53" t="s">
        <v>117</v>
      </c>
      <c r="AT180" s="53" t="s">
        <v>113</v>
      </c>
      <c r="AU180" s="53" t="s">
        <v>4</v>
      </c>
      <c r="AY180" s="1" t="s">
        <v>111</v>
      </c>
      <c r="BE180" s="54">
        <f>IF(N180="základní",J180,0)</f>
        <v>0</v>
      </c>
      <c r="BF180" s="54">
        <f>IF(N180="snížená",J180,0)</f>
        <v>0</v>
      </c>
      <c r="BG180" s="54">
        <f>IF(N180="zákl. přenesená",J180,0)</f>
        <v>0</v>
      </c>
      <c r="BH180" s="54">
        <f>IF(N180="sníž. přenesená",J180,0)</f>
        <v>0</v>
      </c>
      <c r="BI180" s="54">
        <f>IF(N180="nulová",J180,0)</f>
        <v>0</v>
      </c>
      <c r="BJ180" s="1" t="s">
        <v>109</v>
      </c>
      <c r="BK180" s="54">
        <f>ROUND(I180*H180,2)</f>
        <v>0</v>
      </c>
      <c r="BL180" s="1" t="s">
        <v>117</v>
      </c>
      <c r="BM180" s="53" t="s">
        <v>175</v>
      </c>
    </row>
    <row r="181" spans="3:65" s="55" customFormat="1" ht="11.25" x14ac:dyDescent="0.25">
      <c r="D181" s="154" t="s">
        <v>119</v>
      </c>
      <c r="E181" s="58" t="s">
        <v>2</v>
      </c>
      <c r="F181" s="155" t="s">
        <v>176</v>
      </c>
      <c r="H181" s="58" t="s">
        <v>2</v>
      </c>
      <c r="I181" s="156"/>
      <c r="M181" s="56"/>
      <c r="T181" s="57"/>
      <c r="AT181" s="58" t="s">
        <v>119</v>
      </c>
      <c r="AU181" s="58" t="s">
        <v>4</v>
      </c>
      <c r="AV181" s="55" t="s">
        <v>109</v>
      </c>
      <c r="AW181" s="55" t="s">
        <v>121</v>
      </c>
      <c r="AX181" s="55" t="s">
        <v>110</v>
      </c>
      <c r="AY181" s="58" t="s">
        <v>111</v>
      </c>
    </row>
    <row r="182" spans="3:65" s="59" customFormat="1" ht="11.25" x14ac:dyDescent="0.25">
      <c r="D182" s="154" t="s">
        <v>119</v>
      </c>
      <c r="E182" s="62" t="s">
        <v>2</v>
      </c>
      <c r="F182" s="165">
        <f>H182</f>
        <v>555</v>
      </c>
      <c r="H182" s="158">
        <v>555</v>
      </c>
      <c r="I182" s="159"/>
      <c r="M182" s="60"/>
      <c r="T182" s="61"/>
      <c r="AT182" s="62" t="s">
        <v>119</v>
      </c>
      <c r="AU182" s="62" t="s">
        <v>4</v>
      </c>
      <c r="AV182" s="59" t="s">
        <v>4</v>
      </c>
      <c r="AW182" s="59" t="s">
        <v>121</v>
      </c>
      <c r="AX182" s="59" t="s">
        <v>110</v>
      </c>
      <c r="AY182" s="62" t="s">
        <v>111</v>
      </c>
    </row>
    <row r="183" spans="3:65" s="63" customFormat="1" ht="11.25" x14ac:dyDescent="0.25">
      <c r="D183" s="154" t="s">
        <v>119</v>
      </c>
      <c r="E183" s="66" t="s">
        <v>10</v>
      </c>
      <c r="F183" s="160" t="s">
        <v>123</v>
      </c>
      <c r="H183" s="161">
        <f>H182</f>
        <v>555</v>
      </c>
      <c r="I183" s="162"/>
      <c r="M183" s="64"/>
      <c r="T183" s="65"/>
      <c r="AT183" s="66" t="s">
        <v>119</v>
      </c>
      <c r="AU183" s="66" t="s">
        <v>4</v>
      </c>
      <c r="AV183" s="63" t="s">
        <v>117</v>
      </c>
      <c r="AW183" s="63" t="s">
        <v>121</v>
      </c>
      <c r="AX183" s="63" t="s">
        <v>109</v>
      </c>
      <c r="AY183" s="66" t="s">
        <v>111</v>
      </c>
    </row>
    <row r="184" spans="3:65" s="4" customFormat="1" ht="62.65" customHeight="1" x14ac:dyDescent="0.25">
      <c r="C184" s="42">
        <f>C180+1</f>
        <v>12</v>
      </c>
      <c r="D184" s="42" t="s">
        <v>113</v>
      </c>
      <c r="E184" s="43" t="s">
        <v>178</v>
      </c>
      <c r="F184" s="44" t="s">
        <v>179</v>
      </c>
      <c r="G184" s="45" t="s">
        <v>16</v>
      </c>
      <c r="H184" s="46">
        <f>H190</f>
        <v>4096</v>
      </c>
      <c r="I184" s="47"/>
      <c r="J184" s="48">
        <f>ROUND(I184*H184,2)</f>
        <v>0</v>
      </c>
      <c r="K184" s="153" t="s">
        <v>725</v>
      </c>
      <c r="M184" s="49" t="s">
        <v>2</v>
      </c>
      <c r="N184" s="50" t="s">
        <v>63</v>
      </c>
      <c r="P184" s="51">
        <f>O184*H184</f>
        <v>0</v>
      </c>
      <c r="Q184" s="51">
        <v>0</v>
      </c>
      <c r="R184" s="51">
        <f>Q184*H184</f>
        <v>0</v>
      </c>
      <c r="S184" s="51">
        <v>0</v>
      </c>
      <c r="T184" s="52">
        <f>S184*H184</f>
        <v>0</v>
      </c>
      <c r="AR184" s="53" t="s">
        <v>117</v>
      </c>
      <c r="AT184" s="53" t="s">
        <v>113</v>
      </c>
      <c r="AU184" s="53" t="s">
        <v>4</v>
      </c>
      <c r="AY184" s="1" t="s">
        <v>111</v>
      </c>
      <c r="BE184" s="54">
        <f>IF(N184="základní",J184,0)</f>
        <v>0</v>
      </c>
      <c r="BF184" s="54">
        <f>IF(N184="snížená",J184,0)</f>
        <v>0</v>
      </c>
      <c r="BG184" s="54">
        <f>IF(N184="zákl. přenesená",J184,0)</f>
        <v>0</v>
      </c>
      <c r="BH184" s="54">
        <f>IF(N184="sníž. přenesená",J184,0)</f>
        <v>0</v>
      </c>
      <c r="BI184" s="54">
        <f>IF(N184="nulová",J184,0)</f>
        <v>0</v>
      </c>
      <c r="BJ184" s="1" t="s">
        <v>109</v>
      </c>
      <c r="BK184" s="54">
        <f>ROUND(I184*H184,2)</f>
        <v>0</v>
      </c>
      <c r="BL184" s="1" t="s">
        <v>117</v>
      </c>
      <c r="BM184" s="53" t="s">
        <v>180</v>
      </c>
    </row>
    <row r="185" spans="3:65" s="55" customFormat="1" ht="22.5" x14ac:dyDescent="0.25">
      <c r="D185" s="154" t="s">
        <v>119</v>
      </c>
      <c r="E185" s="58" t="s">
        <v>2</v>
      </c>
      <c r="F185" s="155" t="s">
        <v>181</v>
      </c>
      <c r="H185" s="58" t="s">
        <v>2</v>
      </c>
      <c r="I185" s="156"/>
      <c r="M185" s="56"/>
      <c r="T185" s="57"/>
      <c r="AT185" s="58" t="s">
        <v>119</v>
      </c>
      <c r="AU185" s="58" t="s">
        <v>4</v>
      </c>
      <c r="AV185" s="55" t="s">
        <v>109</v>
      </c>
      <c r="AW185" s="55" t="s">
        <v>121</v>
      </c>
      <c r="AX185" s="55" t="s">
        <v>110</v>
      </c>
      <c r="AY185" s="58" t="s">
        <v>111</v>
      </c>
    </row>
    <row r="186" spans="3:65" s="59" customFormat="1" ht="11.25" x14ac:dyDescent="0.25">
      <c r="D186" s="154" t="s">
        <v>119</v>
      </c>
      <c r="E186" s="62" t="s">
        <v>2</v>
      </c>
      <c r="F186" s="157" t="s">
        <v>158</v>
      </c>
      <c r="H186" s="158">
        <v>4085</v>
      </c>
      <c r="I186" s="159"/>
      <c r="M186" s="60"/>
      <c r="T186" s="61"/>
      <c r="AT186" s="62" t="s">
        <v>119</v>
      </c>
      <c r="AU186" s="62" t="s">
        <v>4</v>
      </c>
      <c r="AV186" s="59" t="s">
        <v>4</v>
      </c>
      <c r="AW186" s="59" t="s">
        <v>121</v>
      </c>
      <c r="AX186" s="59" t="s">
        <v>110</v>
      </c>
      <c r="AY186" s="62" t="s">
        <v>111</v>
      </c>
    </row>
    <row r="187" spans="3:65" s="59" customFormat="1" ht="11.25" x14ac:dyDescent="0.25">
      <c r="D187" s="154" t="s">
        <v>119</v>
      </c>
      <c r="E187" s="62" t="s">
        <v>2</v>
      </c>
      <c r="F187" s="157" t="s">
        <v>159</v>
      </c>
      <c r="H187" s="158">
        <f>H153</f>
        <v>434</v>
      </c>
      <c r="I187" s="159"/>
      <c r="M187" s="60"/>
      <c r="T187" s="61"/>
      <c r="AT187" s="62" t="s">
        <v>119</v>
      </c>
      <c r="AU187" s="62" t="s">
        <v>4</v>
      </c>
      <c r="AV187" s="59" t="s">
        <v>4</v>
      </c>
      <c r="AW187" s="59" t="s">
        <v>121</v>
      </c>
      <c r="AX187" s="59" t="s">
        <v>110</v>
      </c>
      <c r="AY187" s="62" t="s">
        <v>111</v>
      </c>
    </row>
    <row r="188" spans="3:65" s="59" customFormat="1" ht="11.25" x14ac:dyDescent="0.25">
      <c r="D188" s="154" t="s">
        <v>119</v>
      </c>
      <c r="E188" s="62" t="s">
        <v>2</v>
      </c>
      <c r="F188" s="157" t="s">
        <v>160</v>
      </c>
      <c r="H188" s="158">
        <f>H157</f>
        <v>132</v>
      </c>
      <c r="I188" s="159"/>
      <c r="M188" s="60"/>
      <c r="T188" s="61"/>
      <c r="AT188" s="62" t="s">
        <v>119</v>
      </c>
      <c r="AU188" s="62" t="s">
        <v>4</v>
      </c>
      <c r="AV188" s="59" t="s">
        <v>4</v>
      </c>
      <c r="AW188" s="59" t="s">
        <v>121</v>
      </c>
      <c r="AX188" s="59" t="s">
        <v>110</v>
      </c>
      <c r="AY188" s="62" t="s">
        <v>111</v>
      </c>
    </row>
    <row r="189" spans="3:65" s="59" customFormat="1" ht="11.25" x14ac:dyDescent="0.25">
      <c r="D189" s="154" t="s">
        <v>119</v>
      </c>
      <c r="E189" s="62" t="s">
        <v>2</v>
      </c>
      <c r="F189" s="157" t="s">
        <v>182</v>
      </c>
      <c r="H189" s="158">
        <f>-H180</f>
        <v>-555</v>
      </c>
      <c r="I189" s="159"/>
      <c r="M189" s="60"/>
      <c r="T189" s="61"/>
      <c r="AT189" s="62" t="s">
        <v>119</v>
      </c>
      <c r="AU189" s="62" t="s">
        <v>4</v>
      </c>
      <c r="AV189" s="59" t="s">
        <v>4</v>
      </c>
      <c r="AW189" s="59" t="s">
        <v>121</v>
      </c>
      <c r="AX189" s="59" t="s">
        <v>110</v>
      </c>
      <c r="AY189" s="62" t="s">
        <v>111</v>
      </c>
    </row>
    <row r="190" spans="3:65" s="63" customFormat="1" ht="11.25" x14ac:dyDescent="0.25">
      <c r="D190" s="154" t="s">
        <v>119</v>
      </c>
      <c r="E190" s="66" t="s">
        <v>2</v>
      </c>
      <c r="F190" s="160" t="s">
        <v>123</v>
      </c>
      <c r="H190" s="161">
        <f>SUM(H186:H189)</f>
        <v>4096</v>
      </c>
      <c r="I190" s="162"/>
      <c r="M190" s="64"/>
      <c r="T190" s="65"/>
      <c r="AT190" s="66" t="s">
        <v>119</v>
      </c>
      <c r="AU190" s="66" t="s">
        <v>4</v>
      </c>
      <c r="AV190" s="63" t="s">
        <v>117</v>
      </c>
      <c r="AW190" s="63" t="s">
        <v>121</v>
      </c>
      <c r="AX190" s="63" t="s">
        <v>109</v>
      </c>
      <c r="AY190" s="66" t="s">
        <v>111</v>
      </c>
    </row>
    <row r="191" spans="3:65" s="4" customFormat="1" ht="66.75" customHeight="1" x14ac:dyDescent="0.25">
      <c r="C191" s="42">
        <f>C184+1</f>
        <v>13</v>
      </c>
      <c r="D191" s="42" t="s">
        <v>113</v>
      </c>
      <c r="E191" s="43" t="s">
        <v>184</v>
      </c>
      <c r="F191" s="44" t="s">
        <v>185</v>
      </c>
      <c r="G191" s="45" t="s">
        <v>16</v>
      </c>
      <c r="H191" s="46">
        <f>H192</f>
        <v>16384</v>
      </c>
      <c r="I191" s="47"/>
      <c r="J191" s="48">
        <f>ROUND(I191*H191,2)</f>
        <v>0</v>
      </c>
      <c r="K191" s="153" t="s">
        <v>725</v>
      </c>
      <c r="M191" s="49" t="s">
        <v>2</v>
      </c>
      <c r="N191" s="50" t="s">
        <v>63</v>
      </c>
      <c r="P191" s="51">
        <f>O191*H191</f>
        <v>0</v>
      </c>
      <c r="Q191" s="51">
        <v>0</v>
      </c>
      <c r="R191" s="51">
        <f>Q191*H191</f>
        <v>0</v>
      </c>
      <c r="S191" s="51">
        <v>0</v>
      </c>
      <c r="T191" s="52">
        <f>S191*H191</f>
        <v>0</v>
      </c>
      <c r="AR191" s="53" t="s">
        <v>117</v>
      </c>
      <c r="AT191" s="53" t="s">
        <v>113</v>
      </c>
      <c r="AU191" s="53" t="s">
        <v>4</v>
      </c>
      <c r="AY191" s="1" t="s">
        <v>111</v>
      </c>
      <c r="BE191" s="54">
        <f>IF(N191="základní",J191,0)</f>
        <v>0</v>
      </c>
      <c r="BF191" s="54">
        <f>IF(N191="snížená",J191,0)</f>
        <v>0</v>
      </c>
      <c r="BG191" s="54">
        <f>IF(N191="zákl. přenesená",J191,0)</f>
        <v>0</v>
      </c>
      <c r="BH191" s="54">
        <f>IF(N191="sníž. přenesená",J191,0)</f>
        <v>0</v>
      </c>
      <c r="BI191" s="54">
        <f>IF(N191="nulová",J191,0)</f>
        <v>0</v>
      </c>
      <c r="BJ191" s="1" t="s">
        <v>109</v>
      </c>
      <c r="BK191" s="54">
        <f>ROUND(I191*H191,2)</f>
        <v>0</v>
      </c>
      <c r="BL191" s="1" t="s">
        <v>117</v>
      </c>
      <c r="BM191" s="53" t="s">
        <v>186</v>
      </c>
    </row>
    <row r="192" spans="3:65" s="59" customFormat="1" ht="11.25" x14ac:dyDescent="0.25">
      <c r="D192" s="154" t="s">
        <v>119</v>
      </c>
      <c r="F192" s="157" t="str">
        <f>CONCATENATE(H184,"*4 'Přepočtené koeficientem množství")</f>
        <v>4096*4 'Přepočtené koeficientem množství</v>
      </c>
      <c r="H192" s="158">
        <f>H184*4</f>
        <v>16384</v>
      </c>
      <c r="I192" s="159"/>
      <c r="M192" s="60"/>
      <c r="T192" s="61"/>
      <c r="AT192" s="62" t="s">
        <v>119</v>
      </c>
      <c r="AU192" s="62" t="s">
        <v>4</v>
      </c>
      <c r="AV192" s="59" t="s">
        <v>4</v>
      </c>
      <c r="AW192" s="59" t="s">
        <v>9</v>
      </c>
      <c r="AX192" s="59" t="s">
        <v>109</v>
      </c>
      <c r="AY192" s="62" t="s">
        <v>111</v>
      </c>
    </row>
    <row r="193" spans="3:65" s="4" customFormat="1" ht="44.25" customHeight="1" x14ac:dyDescent="0.25">
      <c r="C193" s="42">
        <f>C191+1</f>
        <v>14</v>
      </c>
      <c r="D193" s="42" t="s">
        <v>113</v>
      </c>
      <c r="E193" s="43" t="s">
        <v>188</v>
      </c>
      <c r="F193" s="44" t="s">
        <v>189</v>
      </c>
      <c r="G193" s="45" t="s">
        <v>190</v>
      </c>
      <c r="H193" s="46">
        <f>H194</f>
        <v>7372.8</v>
      </c>
      <c r="I193" s="47"/>
      <c r="J193" s="48">
        <f>ROUND(I193*H193,2)</f>
        <v>0</v>
      </c>
      <c r="K193" s="153" t="s">
        <v>725</v>
      </c>
      <c r="M193" s="49" t="s">
        <v>2</v>
      </c>
      <c r="N193" s="50" t="s">
        <v>63</v>
      </c>
      <c r="P193" s="51">
        <f>O193*H193</f>
        <v>0</v>
      </c>
      <c r="Q193" s="51">
        <v>0</v>
      </c>
      <c r="R193" s="51">
        <f>Q193*H193</f>
        <v>0</v>
      </c>
      <c r="S193" s="51">
        <v>0</v>
      </c>
      <c r="T193" s="52">
        <f>S193*H193</f>
        <v>0</v>
      </c>
      <c r="AR193" s="53" t="s">
        <v>117</v>
      </c>
      <c r="AT193" s="53" t="s">
        <v>113</v>
      </c>
      <c r="AU193" s="53" t="s">
        <v>4</v>
      </c>
      <c r="AY193" s="1" t="s">
        <v>111</v>
      </c>
      <c r="BE193" s="54">
        <f>IF(N193="základní",J193,0)</f>
        <v>0</v>
      </c>
      <c r="BF193" s="54">
        <f>IF(N193="snížená",J193,0)</f>
        <v>0</v>
      </c>
      <c r="BG193" s="54">
        <f>IF(N193="zákl. přenesená",J193,0)</f>
        <v>0</v>
      </c>
      <c r="BH193" s="54">
        <f>IF(N193="sníž. přenesená",J193,0)</f>
        <v>0</v>
      </c>
      <c r="BI193" s="54">
        <f>IF(N193="nulová",J193,0)</f>
        <v>0</v>
      </c>
      <c r="BJ193" s="1" t="s">
        <v>109</v>
      </c>
      <c r="BK193" s="54">
        <f>ROUND(I193*H193,2)</f>
        <v>0</v>
      </c>
      <c r="BL193" s="1" t="s">
        <v>117</v>
      </c>
      <c r="BM193" s="53" t="s">
        <v>191</v>
      </c>
    </row>
    <row r="194" spans="3:65" s="59" customFormat="1" ht="11.25" x14ac:dyDescent="0.25">
      <c r="D194" s="154" t="s">
        <v>119</v>
      </c>
      <c r="F194" s="157" t="str">
        <f>CONCATENATE(H186,"*1,8 'Přepočtené koeficientem množství")</f>
        <v>4085*1,8 'Přepočtené koeficientem množství</v>
      </c>
      <c r="H194" s="158">
        <f>H184*1.8</f>
        <v>7372.8</v>
      </c>
      <c r="I194" s="159"/>
      <c r="M194" s="60"/>
      <c r="T194" s="61"/>
      <c r="AT194" s="62" t="s">
        <v>119</v>
      </c>
      <c r="AU194" s="62" t="s">
        <v>4</v>
      </c>
      <c r="AV194" s="59" t="s">
        <v>4</v>
      </c>
      <c r="AW194" s="59" t="s">
        <v>9</v>
      </c>
      <c r="AX194" s="59" t="s">
        <v>109</v>
      </c>
      <c r="AY194" s="62" t="s">
        <v>111</v>
      </c>
    </row>
    <row r="195" spans="3:65" s="4" customFormat="1" ht="33" customHeight="1" x14ac:dyDescent="0.25">
      <c r="C195" s="42">
        <f>C193+1</f>
        <v>15</v>
      </c>
      <c r="D195" s="42" t="s">
        <v>113</v>
      </c>
      <c r="E195" s="43" t="s">
        <v>193</v>
      </c>
      <c r="F195" s="44" t="s">
        <v>194</v>
      </c>
      <c r="G195" s="45" t="s">
        <v>116</v>
      </c>
      <c r="H195" s="46">
        <v>4356</v>
      </c>
      <c r="I195" s="47"/>
      <c r="J195" s="48">
        <f>ROUND(I195*H195,2)</f>
        <v>0</v>
      </c>
      <c r="K195" s="153" t="s">
        <v>725</v>
      </c>
      <c r="M195" s="49" t="s">
        <v>2</v>
      </c>
      <c r="N195" s="50" t="s">
        <v>63</v>
      </c>
      <c r="P195" s="51">
        <f>O195*H195</f>
        <v>0</v>
      </c>
      <c r="Q195" s="51">
        <v>0</v>
      </c>
      <c r="R195" s="51">
        <f>Q195*H195</f>
        <v>0</v>
      </c>
      <c r="S195" s="51">
        <v>0</v>
      </c>
      <c r="T195" s="52">
        <f>S195*H195</f>
        <v>0</v>
      </c>
      <c r="AR195" s="53" t="s">
        <v>117</v>
      </c>
      <c r="AT195" s="53" t="s">
        <v>113</v>
      </c>
      <c r="AU195" s="53" t="s">
        <v>4</v>
      </c>
      <c r="AY195" s="1" t="s">
        <v>111</v>
      </c>
      <c r="BE195" s="54">
        <f>IF(N195="základní",J195,0)</f>
        <v>0</v>
      </c>
      <c r="BF195" s="54">
        <f>IF(N195="snížená",J195,0)</f>
        <v>0</v>
      </c>
      <c r="BG195" s="54">
        <f>IF(N195="zákl. přenesená",J195,0)</f>
        <v>0</v>
      </c>
      <c r="BH195" s="54">
        <f>IF(N195="sníž. přenesená",J195,0)</f>
        <v>0</v>
      </c>
      <c r="BI195" s="54">
        <f>IF(N195="nulová",J195,0)</f>
        <v>0</v>
      </c>
      <c r="BJ195" s="1" t="s">
        <v>109</v>
      </c>
      <c r="BK195" s="54">
        <f>ROUND(I195*H195,2)</f>
        <v>0</v>
      </c>
      <c r="BL195" s="1" t="s">
        <v>117</v>
      </c>
      <c r="BM195" s="53" t="s">
        <v>195</v>
      </c>
    </row>
    <row r="196" spans="3:65" s="55" customFormat="1" ht="11.25" x14ac:dyDescent="0.25">
      <c r="D196" s="154" t="s">
        <v>119</v>
      </c>
      <c r="E196" s="58" t="s">
        <v>2</v>
      </c>
      <c r="F196" s="155" t="s">
        <v>196</v>
      </c>
      <c r="H196" s="58" t="s">
        <v>2</v>
      </c>
      <c r="I196" s="156"/>
      <c r="M196" s="56"/>
      <c r="T196" s="57"/>
      <c r="AT196" s="58" t="s">
        <v>119</v>
      </c>
      <c r="AU196" s="58" t="s">
        <v>4</v>
      </c>
      <c r="AV196" s="55" t="s">
        <v>109</v>
      </c>
      <c r="AW196" s="55" t="s">
        <v>121</v>
      </c>
      <c r="AX196" s="55" t="s">
        <v>110</v>
      </c>
      <c r="AY196" s="58" t="s">
        <v>111</v>
      </c>
    </row>
    <row r="197" spans="3:65" s="59" customFormat="1" ht="11.25" x14ac:dyDescent="0.25">
      <c r="D197" s="154" t="s">
        <v>119</v>
      </c>
      <c r="E197" s="62" t="s">
        <v>2</v>
      </c>
      <c r="F197" s="157" t="s">
        <v>197</v>
      </c>
      <c r="H197" s="158">
        <v>4356</v>
      </c>
      <c r="I197" s="159"/>
      <c r="M197" s="60"/>
      <c r="T197" s="61"/>
      <c r="AT197" s="62" t="s">
        <v>119</v>
      </c>
      <c r="AU197" s="62" t="s">
        <v>4</v>
      </c>
      <c r="AV197" s="59" t="s">
        <v>4</v>
      </c>
      <c r="AW197" s="59" t="s">
        <v>121</v>
      </c>
      <c r="AX197" s="59" t="s">
        <v>110</v>
      </c>
      <c r="AY197" s="62" t="s">
        <v>111</v>
      </c>
    </row>
    <row r="198" spans="3:65" s="63" customFormat="1" ht="11.25" x14ac:dyDescent="0.25">
      <c r="D198" s="154" t="s">
        <v>119</v>
      </c>
      <c r="E198" s="66" t="s">
        <v>2</v>
      </c>
      <c r="F198" s="160" t="s">
        <v>123</v>
      </c>
      <c r="H198" s="161">
        <v>4356</v>
      </c>
      <c r="I198" s="162"/>
      <c r="M198" s="64"/>
      <c r="T198" s="65"/>
      <c r="AT198" s="66" t="s">
        <v>119</v>
      </c>
      <c r="AU198" s="66" t="s">
        <v>4</v>
      </c>
      <c r="AV198" s="63" t="s">
        <v>117</v>
      </c>
      <c r="AW198" s="63" t="s">
        <v>121</v>
      </c>
      <c r="AX198" s="63" t="s">
        <v>109</v>
      </c>
      <c r="AY198" s="66" t="s">
        <v>111</v>
      </c>
    </row>
    <row r="199" spans="3:65" s="4" customFormat="1" ht="37.9" customHeight="1" x14ac:dyDescent="0.25">
      <c r="C199" s="42">
        <f>C195+1</f>
        <v>16</v>
      </c>
      <c r="D199" s="42" t="s">
        <v>113</v>
      </c>
      <c r="E199" s="43" t="s">
        <v>199</v>
      </c>
      <c r="F199" s="44" t="s">
        <v>200</v>
      </c>
      <c r="G199" s="45" t="s">
        <v>116</v>
      </c>
      <c r="H199" s="46">
        <v>4356</v>
      </c>
      <c r="I199" s="47"/>
      <c r="J199" s="48">
        <f>ROUND(I199*H199,2)</f>
        <v>0</v>
      </c>
      <c r="K199" s="153" t="s">
        <v>725</v>
      </c>
      <c r="M199" s="49" t="s">
        <v>2</v>
      </c>
      <c r="N199" s="50" t="s">
        <v>63</v>
      </c>
      <c r="P199" s="51">
        <f>O199*H199</f>
        <v>0</v>
      </c>
      <c r="Q199" s="51">
        <v>0</v>
      </c>
      <c r="R199" s="51">
        <f>Q199*H199</f>
        <v>0</v>
      </c>
      <c r="S199" s="51">
        <v>0</v>
      </c>
      <c r="T199" s="52">
        <f>S199*H199</f>
        <v>0</v>
      </c>
      <c r="AR199" s="53" t="s">
        <v>117</v>
      </c>
      <c r="AT199" s="53" t="s">
        <v>113</v>
      </c>
      <c r="AU199" s="53" t="s">
        <v>4</v>
      </c>
      <c r="AY199" s="1" t="s">
        <v>111</v>
      </c>
      <c r="BE199" s="54">
        <f>IF(N199="základní",J199,0)</f>
        <v>0</v>
      </c>
      <c r="BF199" s="54">
        <f>IF(N199="snížená",J199,0)</f>
        <v>0</v>
      </c>
      <c r="BG199" s="54">
        <f>IF(N199="zákl. přenesená",J199,0)</f>
        <v>0</v>
      </c>
      <c r="BH199" s="54">
        <f>IF(N199="sníž. přenesená",J199,0)</f>
        <v>0</v>
      </c>
      <c r="BI199" s="54">
        <f>IF(N199="nulová",J199,0)</f>
        <v>0</v>
      </c>
      <c r="BJ199" s="1" t="s">
        <v>109</v>
      </c>
      <c r="BK199" s="54">
        <f>ROUND(I199*H199,2)</f>
        <v>0</v>
      </c>
      <c r="BL199" s="1" t="s">
        <v>117</v>
      </c>
      <c r="BM199" s="53" t="s">
        <v>201</v>
      </c>
    </row>
    <row r="200" spans="3:65" s="55" customFormat="1" ht="11.25" x14ac:dyDescent="0.25">
      <c r="D200" s="154" t="s">
        <v>119</v>
      </c>
      <c r="E200" s="58" t="s">
        <v>2</v>
      </c>
      <c r="F200" s="155" t="s">
        <v>202</v>
      </c>
      <c r="H200" s="58" t="s">
        <v>2</v>
      </c>
      <c r="I200" s="156"/>
      <c r="M200" s="56"/>
      <c r="T200" s="57"/>
      <c r="AT200" s="58" t="s">
        <v>119</v>
      </c>
      <c r="AU200" s="58" t="s">
        <v>4</v>
      </c>
      <c r="AV200" s="55" t="s">
        <v>109</v>
      </c>
      <c r="AW200" s="55" t="s">
        <v>121</v>
      </c>
      <c r="AX200" s="55" t="s">
        <v>110</v>
      </c>
      <c r="AY200" s="58" t="s">
        <v>111</v>
      </c>
    </row>
    <row r="201" spans="3:65" s="59" customFormat="1" ht="11.25" x14ac:dyDescent="0.25">
      <c r="D201" s="154" t="s">
        <v>119</v>
      </c>
      <c r="E201" s="62" t="s">
        <v>2</v>
      </c>
      <c r="F201" s="157" t="s">
        <v>122</v>
      </c>
      <c r="H201" s="158">
        <v>4356</v>
      </c>
      <c r="I201" s="159"/>
      <c r="M201" s="60"/>
      <c r="T201" s="61"/>
      <c r="AT201" s="62" t="s">
        <v>119</v>
      </c>
      <c r="AU201" s="62" t="s">
        <v>4</v>
      </c>
      <c r="AV201" s="59" t="s">
        <v>4</v>
      </c>
      <c r="AW201" s="59" t="s">
        <v>121</v>
      </c>
      <c r="AX201" s="59" t="s">
        <v>110</v>
      </c>
      <c r="AY201" s="62" t="s">
        <v>111</v>
      </c>
    </row>
    <row r="202" spans="3:65" s="63" customFormat="1" ht="11.25" x14ac:dyDescent="0.25">
      <c r="D202" s="154" t="s">
        <v>119</v>
      </c>
      <c r="E202" s="66" t="s">
        <v>1</v>
      </c>
      <c r="F202" s="160" t="s">
        <v>123</v>
      </c>
      <c r="H202" s="161">
        <v>4356</v>
      </c>
      <c r="I202" s="162"/>
      <c r="M202" s="64"/>
      <c r="T202" s="65"/>
      <c r="AT202" s="66" t="s">
        <v>119</v>
      </c>
      <c r="AU202" s="66" t="s">
        <v>4</v>
      </c>
      <c r="AV202" s="63" t="s">
        <v>117</v>
      </c>
      <c r="AW202" s="63" t="s">
        <v>121</v>
      </c>
      <c r="AX202" s="63" t="s">
        <v>109</v>
      </c>
      <c r="AY202" s="66" t="s">
        <v>111</v>
      </c>
    </row>
    <row r="203" spans="3:65" s="4" customFormat="1" ht="37.9" customHeight="1" x14ac:dyDescent="0.25">
      <c r="C203" s="42">
        <f>C199+1</f>
        <v>17</v>
      </c>
      <c r="D203" s="42" t="s">
        <v>113</v>
      </c>
      <c r="E203" s="43" t="s">
        <v>204</v>
      </c>
      <c r="F203" s="44" t="s">
        <v>205</v>
      </c>
      <c r="G203" s="45" t="s">
        <v>116</v>
      </c>
      <c r="H203" s="46">
        <v>4356</v>
      </c>
      <c r="I203" s="47"/>
      <c r="J203" s="48">
        <f>ROUND(I203*H203,2)</f>
        <v>0</v>
      </c>
      <c r="K203" s="153" t="s">
        <v>725</v>
      </c>
      <c r="M203" s="49" t="s">
        <v>2</v>
      </c>
      <c r="N203" s="50" t="s">
        <v>63</v>
      </c>
      <c r="P203" s="51">
        <f>O203*H203</f>
        <v>0</v>
      </c>
      <c r="Q203" s="51">
        <v>0</v>
      </c>
      <c r="R203" s="51">
        <f>Q203*H203</f>
        <v>0</v>
      </c>
      <c r="S203" s="51">
        <v>0</v>
      </c>
      <c r="T203" s="52">
        <f>S203*H203</f>
        <v>0</v>
      </c>
      <c r="AR203" s="53" t="s">
        <v>117</v>
      </c>
      <c r="AT203" s="53" t="s">
        <v>113</v>
      </c>
      <c r="AU203" s="53" t="s">
        <v>4</v>
      </c>
      <c r="AY203" s="1" t="s">
        <v>111</v>
      </c>
      <c r="BE203" s="54">
        <f>IF(N203="základní",J203,0)</f>
        <v>0</v>
      </c>
      <c r="BF203" s="54">
        <f>IF(N203="snížená",J203,0)</f>
        <v>0</v>
      </c>
      <c r="BG203" s="54">
        <f>IF(N203="zákl. přenesená",J203,0)</f>
        <v>0</v>
      </c>
      <c r="BH203" s="54">
        <f>IF(N203="sníž. přenesená",J203,0)</f>
        <v>0</v>
      </c>
      <c r="BI203" s="54">
        <f>IF(N203="nulová",J203,0)</f>
        <v>0</v>
      </c>
      <c r="BJ203" s="1" t="s">
        <v>109</v>
      </c>
      <c r="BK203" s="54">
        <f>ROUND(I203*H203,2)</f>
        <v>0</v>
      </c>
      <c r="BL203" s="1" t="s">
        <v>117</v>
      </c>
      <c r="BM203" s="53" t="s">
        <v>206</v>
      </c>
    </row>
    <row r="204" spans="3:65" s="55" customFormat="1" ht="11.25" x14ac:dyDescent="0.25">
      <c r="D204" s="154" t="s">
        <v>119</v>
      </c>
      <c r="E204" s="58" t="s">
        <v>2</v>
      </c>
      <c r="F204" s="155" t="s">
        <v>207</v>
      </c>
      <c r="H204" s="58" t="s">
        <v>2</v>
      </c>
      <c r="I204" s="156"/>
      <c r="M204" s="56"/>
      <c r="T204" s="57"/>
      <c r="AT204" s="58" t="s">
        <v>119</v>
      </c>
      <c r="AU204" s="58" t="s">
        <v>4</v>
      </c>
      <c r="AV204" s="55" t="s">
        <v>109</v>
      </c>
      <c r="AW204" s="55" t="s">
        <v>121</v>
      </c>
      <c r="AX204" s="55" t="s">
        <v>110</v>
      </c>
      <c r="AY204" s="58" t="s">
        <v>111</v>
      </c>
    </row>
    <row r="205" spans="3:65" s="59" customFormat="1" ht="11.25" x14ac:dyDescent="0.25">
      <c r="D205" s="154" t="s">
        <v>119</v>
      </c>
      <c r="E205" s="62" t="s">
        <v>2</v>
      </c>
      <c r="F205" s="157" t="s">
        <v>197</v>
      </c>
      <c r="H205" s="158">
        <v>4356</v>
      </c>
      <c r="I205" s="159"/>
      <c r="M205" s="60"/>
      <c r="T205" s="61"/>
      <c r="AT205" s="62" t="s">
        <v>119</v>
      </c>
      <c r="AU205" s="62" t="s">
        <v>4</v>
      </c>
      <c r="AV205" s="59" t="s">
        <v>4</v>
      </c>
      <c r="AW205" s="59" t="s">
        <v>121</v>
      </c>
      <c r="AX205" s="59" t="s">
        <v>110</v>
      </c>
      <c r="AY205" s="62" t="s">
        <v>111</v>
      </c>
    </row>
    <row r="206" spans="3:65" s="63" customFormat="1" ht="11.25" x14ac:dyDescent="0.25">
      <c r="D206" s="154" t="s">
        <v>119</v>
      </c>
      <c r="E206" s="66" t="s">
        <v>2</v>
      </c>
      <c r="F206" s="160" t="s">
        <v>123</v>
      </c>
      <c r="H206" s="161">
        <v>4356</v>
      </c>
      <c r="I206" s="162"/>
      <c r="M206" s="64"/>
      <c r="T206" s="65"/>
      <c r="AT206" s="66" t="s">
        <v>119</v>
      </c>
      <c r="AU206" s="66" t="s">
        <v>4</v>
      </c>
      <c r="AV206" s="63" t="s">
        <v>117</v>
      </c>
      <c r="AW206" s="63" t="s">
        <v>121</v>
      </c>
      <c r="AX206" s="63" t="s">
        <v>109</v>
      </c>
      <c r="AY206" s="66" t="s">
        <v>111</v>
      </c>
    </row>
    <row r="207" spans="3:65" s="4" customFormat="1" ht="16.5" customHeight="1" x14ac:dyDescent="0.25">
      <c r="C207" s="67">
        <f>C203+1</f>
        <v>18</v>
      </c>
      <c r="D207" s="67" t="s">
        <v>209</v>
      </c>
      <c r="E207" s="68" t="s">
        <v>210</v>
      </c>
      <c r="F207" s="69" t="s">
        <v>211</v>
      </c>
      <c r="G207" s="70" t="s">
        <v>212</v>
      </c>
      <c r="H207" s="71">
        <v>87.12</v>
      </c>
      <c r="I207" s="72"/>
      <c r="J207" s="73">
        <f>ROUND(I207*H207,2)</f>
        <v>0</v>
      </c>
      <c r="K207" s="166" t="s">
        <v>725</v>
      </c>
      <c r="L207" s="164"/>
      <c r="M207" s="74" t="s">
        <v>2</v>
      </c>
      <c r="N207" s="75" t="s">
        <v>63</v>
      </c>
      <c r="P207" s="51">
        <f>O207*H207</f>
        <v>0</v>
      </c>
      <c r="Q207" s="51">
        <v>1E-3</v>
      </c>
      <c r="R207" s="51">
        <f>Q207*H207</f>
        <v>8.7120000000000003E-2</v>
      </c>
      <c r="S207" s="51">
        <v>0</v>
      </c>
      <c r="T207" s="52">
        <f>S207*H207</f>
        <v>0</v>
      </c>
      <c r="AR207" s="53" t="s">
        <v>153</v>
      </c>
      <c r="AT207" s="53" t="s">
        <v>209</v>
      </c>
      <c r="AU207" s="53" t="s">
        <v>4</v>
      </c>
      <c r="AY207" s="1" t="s">
        <v>111</v>
      </c>
      <c r="BE207" s="54">
        <f>IF(N207="základní",J207,0)</f>
        <v>0</v>
      </c>
      <c r="BF207" s="54">
        <f>IF(N207="snížená",J207,0)</f>
        <v>0</v>
      </c>
      <c r="BG207" s="54">
        <f>IF(N207="zákl. přenesená",J207,0)</f>
        <v>0</v>
      </c>
      <c r="BH207" s="54">
        <f>IF(N207="sníž. přenesená",J207,0)</f>
        <v>0</v>
      </c>
      <c r="BI207" s="54">
        <f>IF(N207="nulová",J207,0)</f>
        <v>0</v>
      </c>
      <c r="BJ207" s="1" t="s">
        <v>109</v>
      </c>
      <c r="BK207" s="54">
        <f>ROUND(I207*H207,2)</f>
        <v>0</v>
      </c>
      <c r="BL207" s="1" t="s">
        <v>117</v>
      </c>
      <c r="BM207" s="53" t="s">
        <v>213</v>
      </c>
    </row>
    <row r="208" spans="3:65" s="59" customFormat="1" ht="11.25" x14ac:dyDescent="0.25">
      <c r="D208" s="154" t="s">
        <v>119</v>
      </c>
      <c r="F208" s="157" t="s">
        <v>214</v>
      </c>
      <c r="H208" s="158">
        <v>87.12</v>
      </c>
      <c r="I208" s="159"/>
      <c r="M208" s="60"/>
      <c r="T208" s="61"/>
      <c r="AT208" s="62" t="s">
        <v>119</v>
      </c>
      <c r="AU208" s="62" t="s">
        <v>4</v>
      </c>
      <c r="AV208" s="59" t="s">
        <v>4</v>
      </c>
      <c r="AW208" s="59" t="s">
        <v>9</v>
      </c>
      <c r="AX208" s="59" t="s">
        <v>109</v>
      </c>
      <c r="AY208" s="62" t="s">
        <v>111</v>
      </c>
    </row>
    <row r="209" spans="3:65" s="35" customFormat="1" ht="22.9" customHeight="1" x14ac:dyDescent="0.2">
      <c r="D209" s="39" t="s">
        <v>106</v>
      </c>
      <c r="E209" s="151" t="s">
        <v>4</v>
      </c>
      <c r="F209" s="151" t="s">
        <v>215</v>
      </c>
      <c r="I209" s="150"/>
      <c r="J209" s="152">
        <f>BK209</f>
        <v>0</v>
      </c>
      <c r="M209" s="36"/>
      <c r="P209" s="37">
        <f>SUM(P210:P242)</f>
        <v>0</v>
      </c>
      <c r="R209" s="37">
        <f>SUM(R210:R242)</f>
        <v>132.470796455</v>
      </c>
      <c r="T209" s="38">
        <f>SUM(T210:T242)</f>
        <v>0</v>
      </c>
      <c r="AR209" s="39" t="s">
        <v>109</v>
      </c>
      <c r="AT209" s="40" t="s">
        <v>106</v>
      </c>
      <c r="AU209" s="40" t="s">
        <v>109</v>
      </c>
      <c r="AY209" s="39" t="s">
        <v>111</v>
      </c>
      <c r="BK209" s="41">
        <f>SUM(BK210:BK242)</f>
        <v>0</v>
      </c>
    </row>
    <row r="210" spans="3:65" s="4" customFormat="1" ht="16.5" customHeight="1" x14ac:dyDescent="0.25">
      <c r="C210" s="42">
        <f>C207+1</f>
        <v>19</v>
      </c>
      <c r="D210" s="42" t="s">
        <v>113</v>
      </c>
      <c r="E210" s="43" t="s">
        <v>220</v>
      </c>
      <c r="F210" s="44" t="s">
        <v>221</v>
      </c>
      <c r="G210" s="45" t="s">
        <v>16</v>
      </c>
      <c r="H210" s="46">
        <f>H214</f>
        <v>43.775400000000005</v>
      </c>
      <c r="I210" s="47"/>
      <c r="J210" s="48">
        <f>ROUND(I210*H210,2)</f>
        <v>0</v>
      </c>
      <c r="K210" s="153" t="s">
        <v>725</v>
      </c>
      <c r="M210" s="49" t="s">
        <v>2</v>
      </c>
      <c r="N210" s="50" t="s">
        <v>63</v>
      </c>
      <c r="P210" s="51">
        <f>O210*H210</f>
        <v>0</v>
      </c>
      <c r="Q210" s="51">
        <v>1.63</v>
      </c>
      <c r="R210" s="51">
        <f>Q210*H210</f>
        <v>71.353902000000005</v>
      </c>
      <c r="S210" s="51">
        <v>0</v>
      </c>
      <c r="T210" s="52">
        <f>S210*H210</f>
        <v>0</v>
      </c>
      <c r="AR210" s="53" t="s">
        <v>117</v>
      </c>
      <c r="AT210" s="53" t="s">
        <v>113</v>
      </c>
      <c r="AU210" s="53" t="s">
        <v>4</v>
      </c>
      <c r="AY210" s="1" t="s">
        <v>111</v>
      </c>
      <c r="BE210" s="54">
        <f>IF(N210="základní",J210,0)</f>
        <v>0</v>
      </c>
      <c r="BF210" s="54">
        <f>IF(N210="snížená",J210,0)</f>
        <v>0</v>
      </c>
      <c r="BG210" s="54">
        <f>IF(N210="zákl. přenesená",J210,0)</f>
        <v>0</v>
      </c>
      <c r="BH210" s="54">
        <f>IF(N210="sníž. přenesená",J210,0)</f>
        <v>0</v>
      </c>
      <c r="BI210" s="54">
        <f>IF(N210="nulová",J210,0)</f>
        <v>0</v>
      </c>
      <c r="BJ210" s="1" t="s">
        <v>109</v>
      </c>
      <c r="BK210" s="54">
        <f>ROUND(I210*H210,2)</f>
        <v>0</v>
      </c>
      <c r="BL210" s="1" t="s">
        <v>117</v>
      </c>
      <c r="BM210" s="53" t="s">
        <v>222</v>
      </c>
    </row>
    <row r="211" spans="3:65" s="55" customFormat="1" ht="11.25" x14ac:dyDescent="0.25">
      <c r="D211" s="154" t="s">
        <v>119</v>
      </c>
      <c r="E211" s="58" t="s">
        <v>2</v>
      </c>
      <c r="F211" s="155" t="s">
        <v>217</v>
      </c>
      <c r="H211" s="58" t="s">
        <v>2</v>
      </c>
      <c r="I211" s="156"/>
      <c r="M211" s="56"/>
      <c r="T211" s="57"/>
      <c r="AT211" s="58" t="s">
        <v>119</v>
      </c>
      <c r="AU211" s="58" t="s">
        <v>4</v>
      </c>
      <c r="AV211" s="55" t="s">
        <v>109</v>
      </c>
      <c r="AW211" s="55" t="s">
        <v>121</v>
      </c>
      <c r="AX211" s="55" t="s">
        <v>110</v>
      </c>
      <c r="AY211" s="58" t="s">
        <v>111</v>
      </c>
    </row>
    <row r="212" spans="3:65" s="59" customFormat="1" ht="11.25" x14ac:dyDescent="0.25">
      <c r="D212" s="154" t="s">
        <v>119</v>
      </c>
      <c r="E212" s="62" t="s">
        <v>2</v>
      </c>
      <c r="F212" s="157" t="s">
        <v>223</v>
      </c>
      <c r="H212" s="158">
        <f>2052.57*0.4*0.05</f>
        <v>41.051400000000008</v>
      </c>
      <c r="I212" s="159"/>
      <c r="M212" s="60"/>
      <c r="T212" s="61"/>
      <c r="AT212" s="62" t="s">
        <v>119</v>
      </c>
      <c r="AU212" s="62" t="s">
        <v>4</v>
      </c>
      <c r="AV212" s="59" t="s">
        <v>4</v>
      </c>
      <c r="AW212" s="59" t="s">
        <v>121</v>
      </c>
      <c r="AX212" s="59" t="s">
        <v>110</v>
      </c>
      <c r="AY212" s="62" t="s">
        <v>111</v>
      </c>
    </row>
    <row r="213" spans="3:65" s="59" customFormat="1" ht="11.25" x14ac:dyDescent="0.25">
      <c r="D213" s="154" t="s">
        <v>119</v>
      </c>
      <c r="E213" s="62" t="s">
        <v>2</v>
      </c>
      <c r="F213" s="157" t="s">
        <v>218</v>
      </c>
      <c r="H213" s="158">
        <f>34.05*0.8*0.1</f>
        <v>2.7240000000000002</v>
      </c>
      <c r="I213" s="159"/>
      <c r="M213" s="60"/>
      <c r="T213" s="61"/>
      <c r="AT213" s="62"/>
      <c r="AU213" s="62"/>
      <c r="AY213" s="62"/>
    </row>
    <row r="214" spans="3:65" s="63" customFormat="1" ht="11.25" x14ac:dyDescent="0.25">
      <c r="D214" s="154" t="s">
        <v>119</v>
      </c>
      <c r="E214" s="66" t="s">
        <v>2</v>
      </c>
      <c r="F214" s="160" t="s">
        <v>123</v>
      </c>
      <c r="H214" s="161">
        <f>H212+H213</f>
        <v>43.775400000000005</v>
      </c>
      <c r="I214" s="162"/>
      <c r="M214" s="64"/>
      <c r="T214" s="65"/>
      <c r="AT214" s="66" t="s">
        <v>119</v>
      </c>
      <c r="AU214" s="66" t="s">
        <v>4</v>
      </c>
      <c r="AV214" s="63" t="s">
        <v>117</v>
      </c>
      <c r="AW214" s="63" t="s">
        <v>121</v>
      </c>
      <c r="AX214" s="63" t="s">
        <v>109</v>
      </c>
      <c r="AY214" s="66" t="s">
        <v>111</v>
      </c>
    </row>
    <row r="215" spans="3:65" s="4" customFormat="1" ht="24.2" customHeight="1" x14ac:dyDescent="0.25">
      <c r="C215" s="42">
        <f>C210+1</f>
        <v>20</v>
      </c>
      <c r="D215" s="42" t="s">
        <v>113</v>
      </c>
      <c r="E215" s="43" t="s">
        <v>225</v>
      </c>
      <c r="F215" s="44" t="s">
        <v>226</v>
      </c>
      <c r="G215" s="45" t="s">
        <v>227</v>
      </c>
      <c r="H215" s="46">
        <v>2053</v>
      </c>
      <c r="I215" s="47"/>
      <c r="J215" s="48">
        <f>ROUND(I215*H215,2)</f>
        <v>0</v>
      </c>
      <c r="K215" s="153" t="s">
        <v>725</v>
      </c>
      <c r="M215" s="49" t="s">
        <v>2</v>
      </c>
      <c r="N215" s="50" t="s">
        <v>63</v>
      </c>
      <c r="P215" s="51">
        <f>O215*H215</f>
        <v>0</v>
      </c>
      <c r="Q215" s="51">
        <v>1.16E-3</v>
      </c>
      <c r="R215" s="51">
        <f>Q215*H215</f>
        <v>2.3814799999999998</v>
      </c>
      <c r="S215" s="51">
        <v>0</v>
      </c>
      <c r="T215" s="52">
        <f>S215*H215</f>
        <v>0</v>
      </c>
      <c r="AR215" s="53" t="s">
        <v>117</v>
      </c>
      <c r="AT215" s="53" t="s">
        <v>113</v>
      </c>
      <c r="AU215" s="53" t="s">
        <v>4</v>
      </c>
      <c r="AY215" s="1" t="s">
        <v>111</v>
      </c>
      <c r="BE215" s="54">
        <f>IF(N215="základní",J215,0)</f>
        <v>0</v>
      </c>
      <c r="BF215" s="54">
        <f>IF(N215="snížená",J215,0)</f>
        <v>0</v>
      </c>
      <c r="BG215" s="54">
        <f>IF(N215="zákl. přenesená",J215,0)</f>
        <v>0</v>
      </c>
      <c r="BH215" s="54">
        <f>IF(N215="sníž. přenesená",J215,0)</f>
        <v>0</v>
      </c>
      <c r="BI215" s="54">
        <f>IF(N215="nulová",J215,0)</f>
        <v>0</v>
      </c>
      <c r="BJ215" s="1" t="s">
        <v>109</v>
      </c>
      <c r="BK215" s="54">
        <f>ROUND(I215*H215,2)</f>
        <v>0</v>
      </c>
      <c r="BL215" s="1" t="s">
        <v>117</v>
      </c>
      <c r="BM215" s="53" t="s">
        <v>228</v>
      </c>
    </row>
    <row r="216" spans="3:65" s="55" customFormat="1" ht="11.25" x14ac:dyDescent="0.25">
      <c r="D216" s="154" t="s">
        <v>119</v>
      </c>
      <c r="E216" s="58" t="s">
        <v>2</v>
      </c>
      <c r="F216" s="155" t="s">
        <v>229</v>
      </c>
      <c r="H216" s="58" t="s">
        <v>2</v>
      </c>
      <c r="I216" s="156"/>
      <c r="M216" s="56"/>
      <c r="T216" s="57"/>
      <c r="AT216" s="58" t="s">
        <v>119</v>
      </c>
      <c r="AU216" s="58" t="s">
        <v>4</v>
      </c>
      <c r="AV216" s="55" t="s">
        <v>109</v>
      </c>
      <c r="AW216" s="55" t="s">
        <v>121</v>
      </c>
      <c r="AX216" s="55" t="s">
        <v>110</v>
      </c>
      <c r="AY216" s="58" t="s">
        <v>111</v>
      </c>
    </row>
    <row r="217" spans="3:65" s="59" customFormat="1" ht="11.25" x14ac:dyDescent="0.25">
      <c r="D217" s="154" t="s">
        <v>119</v>
      </c>
      <c r="E217" s="62" t="s">
        <v>2</v>
      </c>
      <c r="F217" s="157" t="s">
        <v>230</v>
      </c>
      <c r="H217" s="158">
        <v>2053</v>
      </c>
      <c r="I217" s="159"/>
      <c r="M217" s="60"/>
      <c r="T217" s="61"/>
      <c r="AT217" s="62" t="s">
        <v>119</v>
      </c>
      <c r="AU217" s="62" t="s">
        <v>4</v>
      </c>
      <c r="AV217" s="59" t="s">
        <v>4</v>
      </c>
      <c r="AW217" s="59" t="s">
        <v>121</v>
      </c>
      <c r="AX217" s="59" t="s">
        <v>110</v>
      </c>
      <c r="AY217" s="62" t="s">
        <v>111</v>
      </c>
    </row>
    <row r="218" spans="3:65" s="76" customFormat="1" ht="11.25" x14ac:dyDescent="0.25">
      <c r="D218" s="154" t="s">
        <v>119</v>
      </c>
      <c r="E218" s="79" t="s">
        <v>21</v>
      </c>
      <c r="F218" s="167" t="s">
        <v>231</v>
      </c>
      <c r="H218" s="168">
        <v>2053</v>
      </c>
      <c r="I218" s="169"/>
      <c r="M218" s="77"/>
      <c r="T218" s="78"/>
      <c r="AT218" s="79" t="s">
        <v>119</v>
      </c>
      <c r="AU218" s="79" t="s">
        <v>4</v>
      </c>
      <c r="AV218" s="76" t="s">
        <v>130</v>
      </c>
      <c r="AW218" s="76" t="s">
        <v>121</v>
      </c>
      <c r="AX218" s="76" t="s">
        <v>110</v>
      </c>
      <c r="AY218" s="79" t="s">
        <v>111</v>
      </c>
    </row>
    <row r="219" spans="3:65" s="63" customFormat="1" ht="11.25" x14ac:dyDescent="0.25">
      <c r="D219" s="154" t="s">
        <v>119</v>
      </c>
      <c r="E219" s="66" t="s">
        <v>2</v>
      </c>
      <c r="F219" s="160" t="s">
        <v>123</v>
      </c>
      <c r="H219" s="161">
        <v>2053</v>
      </c>
      <c r="I219" s="162"/>
      <c r="M219" s="64"/>
      <c r="T219" s="65"/>
      <c r="AT219" s="66" t="s">
        <v>119</v>
      </c>
      <c r="AU219" s="66" t="s">
        <v>4</v>
      </c>
      <c r="AV219" s="63" t="s">
        <v>117</v>
      </c>
      <c r="AW219" s="63" t="s">
        <v>121</v>
      </c>
      <c r="AX219" s="63" t="s">
        <v>109</v>
      </c>
      <c r="AY219" s="66" t="s">
        <v>111</v>
      </c>
    </row>
    <row r="220" spans="3:65" s="4" customFormat="1" ht="44.25" customHeight="1" x14ac:dyDescent="0.25">
      <c r="C220" s="42">
        <f>C215+1</f>
        <v>21</v>
      </c>
      <c r="D220" s="42" t="s">
        <v>113</v>
      </c>
      <c r="E220" s="43" t="s">
        <v>233</v>
      </c>
      <c r="F220" s="44" t="s">
        <v>234</v>
      </c>
      <c r="G220" s="45" t="s">
        <v>16</v>
      </c>
      <c r="H220" s="46">
        <f>H223</f>
        <v>410.51400000000007</v>
      </c>
      <c r="I220" s="47"/>
      <c r="J220" s="48">
        <f>ROUND(I220*H220,2)</f>
        <v>0</v>
      </c>
      <c r="K220" s="153" t="s">
        <v>725</v>
      </c>
      <c r="M220" s="49" t="s">
        <v>2</v>
      </c>
      <c r="N220" s="50" t="s">
        <v>63</v>
      </c>
      <c r="P220" s="51">
        <f>O220*H220</f>
        <v>0</v>
      </c>
      <c r="Q220" s="51">
        <v>0</v>
      </c>
      <c r="R220" s="51">
        <f>Q220*H220</f>
        <v>0</v>
      </c>
      <c r="S220" s="51">
        <v>0</v>
      </c>
      <c r="T220" s="52">
        <f>S220*H220</f>
        <v>0</v>
      </c>
      <c r="AR220" s="53" t="s">
        <v>117</v>
      </c>
      <c r="AT220" s="53" t="s">
        <v>113</v>
      </c>
      <c r="AU220" s="53" t="s">
        <v>4</v>
      </c>
      <c r="AY220" s="1" t="s">
        <v>111</v>
      </c>
      <c r="BE220" s="54">
        <f>IF(N220="základní",J220,0)</f>
        <v>0</v>
      </c>
      <c r="BF220" s="54">
        <f>IF(N220="snížená",J220,0)</f>
        <v>0</v>
      </c>
      <c r="BG220" s="54">
        <f>IF(N220="zákl. přenesená",J220,0)</f>
        <v>0</v>
      </c>
      <c r="BH220" s="54">
        <f>IF(N220="sníž. přenesená",J220,0)</f>
        <v>0</v>
      </c>
      <c r="BI220" s="54">
        <f>IF(N220="nulová",J220,0)</f>
        <v>0</v>
      </c>
      <c r="BJ220" s="1" t="s">
        <v>109</v>
      </c>
      <c r="BK220" s="54">
        <f>ROUND(I220*H220,2)</f>
        <v>0</v>
      </c>
      <c r="BL220" s="1" t="s">
        <v>117</v>
      </c>
      <c r="BM220" s="53" t="s">
        <v>235</v>
      </c>
    </row>
    <row r="221" spans="3:65" s="55" customFormat="1" ht="11.25" x14ac:dyDescent="0.25">
      <c r="D221" s="154" t="s">
        <v>119</v>
      </c>
      <c r="E221" s="58" t="s">
        <v>2</v>
      </c>
      <c r="F221" s="155" t="s">
        <v>236</v>
      </c>
      <c r="H221" s="58" t="s">
        <v>2</v>
      </c>
      <c r="I221" s="156"/>
      <c r="M221" s="56"/>
      <c r="T221" s="57"/>
      <c r="AT221" s="58" t="s">
        <v>119</v>
      </c>
      <c r="AU221" s="58" t="s">
        <v>4</v>
      </c>
      <c r="AV221" s="55" t="s">
        <v>109</v>
      </c>
      <c r="AW221" s="55" t="s">
        <v>121</v>
      </c>
      <c r="AX221" s="55" t="s">
        <v>110</v>
      </c>
      <c r="AY221" s="58" t="s">
        <v>111</v>
      </c>
    </row>
    <row r="222" spans="3:65" s="59" customFormat="1" ht="11.25" x14ac:dyDescent="0.25">
      <c r="D222" s="154" t="s">
        <v>119</v>
      </c>
      <c r="E222" s="62" t="s">
        <v>2</v>
      </c>
      <c r="F222" s="157" t="s">
        <v>433</v>
      </c>
      <c r="H222" s="158">
        <f>2052.57*0.4*0.5</f>
        <v>410.51400000000007</v>
      </c>
      <c r="I222" s="159"/>
      <c r="M222" s="60"/>
      <c r="T222" s="61"/>
      <c r="AT222" s="62" t="s">
        <v>119</v>
      </c>
      <c r="AU222" s="62" t="s">
        <v>4</v>
      </c>
      <c r="AV222" s="59" t="s">
        <v>4</v>
      </c>
      <c r="AW222" s="59" t="s">
        <v>121</v>
      </c>
      <c r="AX222" s="59" t="s">
        <v>110</v>
      </c>
      <c r="AY222" s="62" t="s">
        <v>111</v>
      </c>
    </row>
    <row r="223" spans="3:65" s="63" customFormat="1" ht="11.25" x14ac:dyDescent="0.25">
      <c r="D223" s="154" t="s">
        <v>119</v>
      </c>
      <c r="E223" s="66" t="s">
        <v>2</v>
      </c>
      <c r="F223" s="160" t="s">
        <v>123</v>
      </c>
      <c r="H223" s="161">
        <f>H222</f>
        <v>410.51400000000007</v>
      </c>
      <c r="I223" s="162"/>
      <c r="M223" s="64"/>
      <c r="T223" s="65"/>
      <c r="AT223" s="66" t="s">
        <v>119</v>
      </c>
      <c r="AU223" s="66" t="s">
        <v>4</v>
      </c>
      <c r="AV223" s="63" t="s">
        <v>117</v>
      </c>
      <c r="AW223" s="63" t="s">
        <v>121</v>
      </c>
      <c r="AX223" s="63" t="s">
        <v>109</v>
      </c>
      <c r="AY223" s="66" t="s">
        <v>111</v>
      </c>
    </row>
    <row r="224" spans="3:65" s="4" customFormat="1" ht="44.25" customHeight="1" x14ac:dyDescent="0.25">
      <c r="C224" s="42">
        <f>C220+1</f>
        <v>22</v>
      </c>
      <c r="D224" s="42" t="s">
        <v>113</v>
      </c>
      <c r="E224" s="43" t="s">
        <v>238</v>
      </c>
      <c r="F224" s="44" t="s">
        <v>239</v>
      </c>
      <c r="G224" s="45" t="s">
        <v>116</v>
      </c>
      <c r="H224" s="46">
        <f>H227</f>
        <v>4310.3970000000008</v>
      </c>
      <c r="I224" s="47"/>
      <c r="J224" s="48">
        <f>ROUND(I224*H224,2)</f>
        <v>0</v>
      </c>
      <c r="K224" s="153" t="s">
        <v>725</v>
      </c>
      <c r="M224" s="49" t="s">
        <v>2</v>
      </c>
      <c r="N224" s="50" t="s">
        <v>63</v>
      </c>
      <c r="P224" s="51">
        <f>O224*H224</f>
        <v>0</v>
      </c>
      <c r="Q224" s="51">
        <v>1.7000000000000001E-4</v>
      </c>
      <c r="R224" s="51">
        <f>Q224*H224</f>
        <v>0.73276749000000019</v>
      </c>
      <c r="S224" s="51">
        <v>0</v>
      </c>
      <c r="T224" s="52">
        <f>S224*H224</f>
        <v>0</v>
      </c>
      <c r="AR224" s="53" t="s">
        <v>117</v>
      </c>
      <c r="AT224" s="53" t="s">
        <v>113</v>
      </c>
      <c r="AU224" s="53" t="s">
        <v>4</v>
      </c>
      <c r="AY224" s="1" t="s">
        <v>111</v>
      </c>
      <c r="BE224" s="54">
        <f>IF(N224="základní",J224,0)</f>
        <v>0</v>
      </c>
      <c r="BF224" s="54">
        <f>IF(N224="snížená",J224,0)</f>
        <v>0</v>
      </c>
      <c r="BG224" s="54">
        <f>IF(N224="zákl. přenesená",J224,0)</f>
        <v>0</v>
      </c>
      <c r="BH224" s="54">
        <f>IF(N224="sníž. přenesená",J224,0)</f>
        <v>0</v>
      </c>
      <c r="BI224" s="54">
        <f>IF(N224="nulová",J224,0)</f>
        <v>0</v>
      </c>
      <c r="BJ224" s="1" t="s">
        <v>109</v>
      </c>
      <c r="BK224" s="54">
        <f>ROUND(I224*H224,2)</f>
        <v>0</v>
      </c>
      <c r="BL224" s="1" t="s">
        <v>117</v>
      </c>
      <c r="BM224" s="53" t="s">
        <v>240</v>
      </c>
    </row>
    <row r="225" spans="3:65" s="55" customFormat="1" ht="11.25" x14ac:dyDescent="0.25">
      <c r="D225" s="154" t="s">
        <v>119</v>
      </c>
      <c r="E225" s="58" t="s">
        <v>2</v>
      </c>
      <c r="F225" s="155" t="s">
        <v>241</v>
      </c>
      <c r="H225" s="58" t="s">
        <v>2</v>
      </c>
      <c r="I225" s="156"/>
      <c r="M225" s="56"/>
      <c r="T225" s="57"/>
      <c r="AT225" s="58" t="s">
        <v>119</v>
      </c>
      <c r="AU225" s="58" t="s">
        <v>4</v>
      </c>
      <c r="AV225" s="55" t="s">
        <v>109</v>
      </c>
      <c r="AW225" s="55" t="s">
        <v>121</v>
      </c>
      <c r="AX225" s="55" t="s">
        <v>110</v>
      </c>
      <c r="AY225" s="58" t="s">
        <v>111</v>
      </c>
    </row>
    <row r="226" spans="3:65" s="59" customFormat="1" ht="11.25" x14ac:dyDescent="0.25">
      <c r="D226" s="154" t="s">
        <v>119</v>
      </c>
      <c r="E226" s="62" t="s">
        <v>2</v>
      </c>
      <c r="F226" s="157" t="s">
        <v>434</v>
      </c>
      <c r="H226" s="158">
        <f>2052.57*(0.4*2+0.5*2+0.3)</f>
        <v>4310.3970000000008</v>
      </c>
      <c r="I226" s="159"/>
      <c r="M226" s="60"/>
      <c r="T226" s="61"/>
      <c r="AT226" s="62" t="s">
        <v>119</v>
      </c>
      <c r="AU226" s="62" t="s">
        <v>4</v>
      </c>
      <c r="AV226" s="59" t="s">
        <v>4</v>
      </c>
      <c r="AW226" s="59" t="s">
        <v>121</v>
      </c>
      <c r="AX226" s="59" t="s">
        <v>110</v>
      </c>
      <c r="AY226" s="62" t="s">
        <v>111</v>
      </c>
    </row>
    <row r="227" spans="3:65" s="63" customFormat="1" ht="11.25" x14ac:dyDescent="0.25">
      <c r="D227" s="154" t="s">
        <v>119</v>
      </c>
      <c r="E227" s="66" t="s">
        <v>2</v>
      </c>
      <c r="F227" s="160" t="s">
        <v>123</v>
      </c>
      <c r="H227" s="161">
        <f>H226</f>
        <v>4310.3970000000008</v>
      </c>
      <c r="I227" s="162"/>
      <c r="M227" s="64"/>
      <c r="T227" s="65"/>
      <c r="AT227" s="66" t="s">
        <v>119</v>
      </c>
      <c r="AU227" s="66" t="s">
        <v>4</v>
      </c>
      <c r="AV227" s="63" t="s">
        <v>117</v>
      </c>
      <c r="AW227" s="63" t="s">
        <v>121</v>
      </c>
      <c r="AX227" s="63" t="s">
        <v>109</v>
      </c>
      <c r="AY227" s="66" t="s">
        <v>111</v>
      </c>
    </row>
    <row r="228" spans="3:65" s="4" customFormat="1" ht="24.2" customHeight="1" x14ac:dyDescent="0.25">
      <c r="C228" s="67">
        <f>C224+1</f>
        <v>23</v>
      </c>
      <c r="D228" s="67" t="s">
        <v>209</v>
      </c>
      <c r="E228" s="68" t="s">
        <v>243</v>
      </c>
      <c r="F228" s="69" t="s">
        <v>244</v>
      </c>
      <c r="G228" s="70" t="s">
        <v>116</v>
      </c>
      <c r="H228" s="71">
        <f>H229</f>
        <v>4956.9565500000008</v>
      </c>
      <c r="I228" s="72"/>
      <c r="J228" s="73">
        <f>ROUND(I228*H228,2)</f>
        <v>0</v>
      </c>
      <c r="K228" s="166" t="s">
        <v>725</v>
      </c>
      <c r="L228" s="164"/>
      <c r="M228" s="74" t="s">
        <v>2</v>
      </c>
      <c r="N228" s="75" t="s">
        <v>63</v>
      </c>
      <c r="P228" s="51">
        <f>O228*H228</f>
        <v>0</v>
      </c>
      <c r="Q228" s="51">
        <v>2.9999999999999997E-4</v>
      </c>
      <c r="R228" s="51">
        <f>Q228*H228</f>
        <v>1.487086965</v>
      </c>
      <c r="S228" s="51">
        <v>0</v>
      </c>
      <c r="T228" s="52">
        <f>S228*H228</f>
        <v>0</v>
      </c>
      <c r="AR228" s="53" t="s">
        <v>153</v>
      </c>
      <c r="AT228" s="53" t="s">
        <v>209</v>
      </c>
      <c r="AU228" s="53" t="s">
        <v>4</v>
      </c>
      <c r="AY228" s="1" t="s">
        <v>111</v>
      </c>
      <c r="BE228" s="54">
        <f>IF(N228="základní",J228,0)</f>
        <v>0</v>
      </c>
      <c r="BF228" s="54">
        <f>IF(N228="snížená",J228,0)</f>
        <v>0</v>
      </c>
      <c r="BG228" s="54">
        <f>IF(N228="zákl. přenesená",J228,0)</f>
        <v>0</v>
      </c>
      <c r="BH228" s="54">
        <f>IF(N228="sníž. přenesená",J228,0)</f>
        <v>0</v>
      </c>
      <c r="BI228" s="54">
        <f>IF(N228="nulová",J228,0)</f>
        <v>0</v>
      </c>
      <c r="BJ228" s="1" t="s">
        <v>109</v>
      </c>
      <c r="BK228" s="54">
        <f>ROUND(I228*H228,2)</f>
        <v>0</v>
      </c>
      <c r="BL228" s="1" t="s">
        <v>117</v>
      </c>
      <c r="BM228" s="53" t="s">
        <v>245</v>
      </c>
    </row>
    <row r="229" spans="3:65" s="59" customFormat="1" ht="11.25" x14ac:dyDescent="0.25">
      <c r="D229" s="154" t="s">
        <v>119</v>
      </c>
      <c r="F229" s="157" t="str">
        <f>CONCATENATE(H224,"*1,15 'Přepočtené koeficientem množství")</f>
        <v>4310,397*1,15 'Přepočtené koeficientem množství</v>
      </c>
      <c r="H229" s="158">
        <f>H224*1.15</f>
        <v>4956.9565500000008</v>
      </c>
      <c r="I229" s="159"/>
      <c r="M229" s="60"/>
      <c r="T229" s="61"/>
      <c r="AT229" s="62" t="s">
        <v>119</v>
      </c>
      <c r="AU229" s="62" t="s">
        <v>4</v>
      </c>
      <c r="AV229" s="59" t="s">
        <v>4</v>
      </c>
      <c r="AW229" s="59" t="s">
        <v>9</v>
      </c>
      <c r="AX229" s="59" t="s">
        <v>109</v>
      </c>
      <c r="AY229" s="62" t="s">
        <v>111</v>
      </c>
    </row>
    <row r="230" spans="3:65" s="4" customFormat="1" ht="16.5" customHeight="1" x14ac:dyDescent="0.25">
      <c r="C230" s="42">
        <f>C228+1</f>
        <v>24</v>
      </c>
      <c r="D230" s="42" t="s">
        <v>113</v>
      </c>
      <c r="E230" s="43" t="s">
        <v>247</v>
      </c>
      <c r="F230" s="44" t="s">
        <v>248</v>
      </c>
      <c r="G230" s="45" t="s">
        <v>249</v>
      </c>
      <c r="H230" s="46">
        <f>SUM(H231:H232)</f>
        <v>51</v>
      </c>
      <c r="I230" s="47"/>
      <c r="J230" s="48">
        <f>ROUND(I230*H230,2)</f>
        <v>0</v>
      </c>
      <c r="K230" s="153" t="s">
        <v>2</v>
      </c>
      <c r="M230" s="49" t="s">
        <v>2</v>
      </c>
      <c r="N230" s="50" t="s">
        <v>63</v>
      </c>
      <c r="P230" s="51">
        <f>O230*H230</f>
        <v>0</v>
      </c>
      <c r="Q230" s="51">
        <v>0</v>
      </c>
      <c r="R230" s="51">
        <f>Q230*H230</f>
        <v>0</v>
      </c>
      <c r="S230" s="51">
        <v>0</v>
      </c>
      <c r="T230" s="52">
        <f>S230*H230</f>
        <v>0</v>
      </c>
      <c r="AR230" s="53" t="s">
        <v>117</v>
      </c>
      <c r="AT230" s="53" t="s">
        <v>113</v>
      </c>
      <c r="AU230" s="53" t="s">
        <v>4</v>
      </c>
      <c r="AY230" s="1" t="s">
        <v>111</v>
      </c>
      <c r="BE230" s="54">
        <f>IF(N230="základní",J230,0)</f>
        <v>0</v>
      </c>
      <c r="BF230" s="54">
        <f>IF(N230="snížená",J230,0)</f>
        <v>0</v>
      </c>
      <c r="BG230" s="54">
        <f>IF(N230="zákl. přenesená",J230,0)</f>
        <v>0</v>
      </c>
      <c r="BH230" s="54">
        <f>IF(N230="sníž. přenesená",J230,0)</f>
        <v>0</v>
      </c>
      <c r="BI230" s="54">
        <f>IF(N230="nulová",J230,0)</f>
        <v>0</v>
      </c>
      <c r="BJ230" s="1" t="s">
        <v>109</v>
      </c>
      <c r="BK230" s="54">
        <f>ROUND(I230*H230,2)</f>
        <v>0</v>
      </c>
      <c r="BL230" s="1" t="s">
        <v>117</v>
      </c>
      <c r="BM230" s="53" t="s">
        <v>250</v>
      </c>
    </row>
    <row r="231" spans="3:65" s="4" customFormat="1" ht="21.75" customHeight="1" x14ac:dyDescent="0.25">
      <c r="C231" s="67">
        <f>C230+1</f>
        <v>25</v>
      </c>
      <c r="D231" s="67" t="s">
        <v>209</v>
      </c>
      <c r="E231" s="68" t="s">
        <v>252</v>
      </c>
      <c r="F231" s="69" t="s">
        <v>253</v>
      </c>
      <c r="G231" s="70" t="s">
        <v>249</v>
      </c>
      <c r="H231" s="71">
        <v>43</v>
      </c>
      <c r="I231" s="72"/>
      <c r="J231" s="73">
        <f>ROUND(I231*H231,2)</f>
        <v>0</v>
      </c>
      <c r="K231" s="166" t="s">
        <v>725</v>
      </c>
      <c r="L231" s="164"/>
      <c r="M231" s="74" t="s">
        <v>2</v>
      </c>
      <c r="N231" s="75" t="s">
        <v>63</v>
      </c>
      <c r="P231" s="51">
        <f>O231*H231</f>
        <v>0</v>
      </c>
      <c r="Q231" s="51">
        <v>0</v>
      </c>
      <c r="R231" s="51">
        <f>Q231*H231</f>
        <v>0</v>
      </c>
      <c r="S231" s="51">
        <v>0</v>
      </c>
      <c r="T231" s="52">
        <f>S231*H231</f>
        <v>0</v>
      </c>
      <c r="AR231" s="53" t="s">
        <v>153</v>
      </c>
      <c r="AT231" s="53" t="s">
        <v>209</v>
      </c>
      <c r="AU231" s="53" t="s">
        <v>4</v>
      </c>
      <c r="AY231" s="1" t="s">
        <v>111</v>
      </c>
      <c r="BE231" s="54">
        <f>IF(N231="základní",J231,0)</f>
        <v>0</v>
      </c>
      <c r="BF231" s="54">
        <f>IF(N231="snížená",J231,0)</f>
        <v>0</v>
      </c>
      <c r="BG231" s="54">
        <f>IF(N231="zákl. přenesená",J231,0)</f>
        <v>0</v>
      </c>
      <c r="BH231" s="54">
        <f>IF(N231="sníž. přenesená",J231,0)</f>
        <v>0</v>
      </c>
      <c r="BI231" s="54">
        <f>IF(N231="nulová",J231,0)</f>
        <v>0</v>
      </c>
      <c r="BJ231" s="1" t="s">
        <v>109</v>
      </c>
      <c r="BK231" s="54">
        <f>ROUND(I231*H231,2)</f>
        <v>0</v>
      </c>
      <c r="BL231" s="1" t="s">
        <v>117</v>
      </c>
      <c r="BM231" s="53" t="s">
        <v>254</v>
      </c>
    </row>
    <row r="232" spans="3:65" s="4" customFormat="1" ht="21.75" customHeight="1" x14ac:dyDescent="0.25">
      <c r="C232" s="67">
        <f t="shared" ref="C232:C233" si="0">C231+1</f>
        <v>26</v>
      </c>
      <c r="D232" s="67" t="s">
        <v>209</v>
      </c>
      <c r="E232" s="68" t="s">
        <v>256</v>
      </c>
      <c r="F232" s="69" t="s">
        <v>257</v>
      </c>
      <c r="G232" s="70" t="s">
        <v>249</v>
      </c>
      <c r="H232" s="71">
        <v>8</v>
      </c>
      <c r="I232" s="72"/>
      <c r="J232" s="73">
        <f>ROUND(I232*H232,2)</f>
        <v>0</v>
      </c>
      <c r="K232" s="166" t="s">
        <v>725</v>
      </c>
      <c r="L232" s="164"/>
      <c r="M232" s="74" t="s">
        <v>2</v>
      </c>
      <c r="N232" s="75" t="s">
        <v>63</v>
      </c>
      <c r="P232" s="51">
        <f>O232*H232</f>
        <v>0</v>
      </c>
      <c r="Q232" s="51">
        <v>0</v>
      </c>
      <c r="R232" s="51">
        <f>Q232*H232</f>
        <v>0</v>
      </c>
      <c r="S232" s="51">
        <v>0</v>
      </c>
      <c r="T232" s="52">
        <f>S232*H232</f>
        <v>0</v>
      </c>
      <c r="AR232" s="53" t="s">
        <v>153</v>
      </c>
      <c r="AT232" s="53" t="s">
        <v>209</v>
      </c>
      <c r="AU232" s="53" t="s">
        <v>4</v>
      </c>
      <c r="AY232" s="1" t="s">
        <v>111</v>
      </c>
      <c r="BE232" s="54">
        <f>IF(N232="základní",J232,0)</f>
        <v>0</v>
      </c>
      <c r="BF232" s="54">
        <f>IF(N232="snížená",J232,0)</f>
        <v>0</v>
      </c>
      <c r="BG232" s="54">
        <f>IF(N232="zákl. přenesená",J232,0)</f>
        <v>0</v>
      </c>
      <c r="BH232" s="54">
        <f>IF(N232="sníž. přenesená",J232,0)</f>
        <v>0</v>
      </c>
      <c r="BI232" s="54">
        <f>IF(N232="nulová",J232,0)</f>
        <v>0</v>
      </c>
      <c r="BJ232" s="1" t="s">
        <v>109</v>
      </c>
      <c r="BK232" s="54">
        <f>ROUND(I232*H232,2)</f>
        <v>0</v>
      </c>
      <c r="BL232" s="1" t="s">
        <v>117</v>
      </c>
      <c r="BM232" s="53" t="s">
        <v>258</v>
      </c>
    </row>
    <row r="233" spans="3:65" s="4" customFormat="1" ht="24.2" customHeight="1" x14ac:dyDescent="0.25">
      <c r="C233" s="42">
        <f t="shared" si="0"/>
        <v>27</v>
      </c>
      <c r="D233" s="42" t="s">
        <v>113</v>
      </c>
      <c r="E233" s="43" t="s">
        <v>260</v>
      </c>
      <c r="F233" s="44" t="s">
        <v>261</v>
      </c>
      <c r="G233" s="45" t="s">
        <v>16</v>
      </c>
      <c r="H233" s="46">
        <f>9+3</f>
        <v>12</v>
      </c>
      <c r="I233" s="47"/>
      <c r="J233" s="48">
        <f>ROUND(I233*H233,2)</f>
        <v>0</v>
      </c>
      <c r="K233" s="153" t="s">
        <v>725</v>
      </c>
      <c r="M233" s="49" t="s">
        <v>2</v>
      </c>
      <c r="N233" s="50" t="s">
        <v>63</v>
      </c>
      <c r="P233" s="51">
        <f>O233*H233</f>
        <v>0</v>
      </c>
      <c r="Q233" s="51">
        <v>2.2563399999999998</v>
      </c>
      <c r="R233" s="51">
        <f>Q233*H233</f>
        <v>27.076079999999997</v>
      </c>
      <c r="S233" s="51">
        <v>0</v>
      </c>
      <c r="T233" s="52">
        <f>S233*H233</f>
        <v>0</v>
      </c>
      <c r="AR233" s="53" t="s">
        <v>117</v>
      </c>
      <c r="AT233" s="53" t="s">
        <v>113</v>
      </c>
      <c r="AU233" s="53" t="s">
        <v>4</v>
      </c>
      <c r="AY233" s="1" t="s">
        <v>111</v>
      </c>
      <c r="BE233" s="54">
        <f>IF(N233="základní",J233,0)</f>
        <v>0</v>
      </c>
      <c r="BF233" s="54">
        <f>IF(N233="snížená",J233,0)</f>
        <v>0</v>
      </c>
      <c r="BG233" s="54">
        <f>IF(N233="zákl. přenesená",J233,0)</f>
        <v>0</v>
      </c>
      <c r="BH233" s="54">
        <f>IF(N233="sníž. přenesená",J233,0)</f>
        <v>0</v>
      </c>
      <c r="BI233" s="54">
        <f>IF(N233="nulová",J233,0)</f>
        <v>0</v>
      </c>
      <c r="BJ233" s="1" t="s">
        <v>109</v>
      </c>
      <c r="BK233" s="54">
        <f>ROUND(I233*H233,2)</f>
        <v>0</v>
      </c>
      <c r="BL233" s="1" t="s">
        <v>117</v>
      </c>
      <c r="BM233" s="53" t="s">
        <v>262</v>
      </c>
    </row>
    <row r="234" spans="3:65" s="55" customFormat="1" ht="11.25" x14ac:dyDescent="0.25">
      <c r="D234" s="154" t="s">
        <v>119</v>
      </c>
      <c r="E234" s="58" t="s">
        <v>2</v>
      </c>
      <c r="F234" s="155" t="s">
        <v>263</v>
      </c>
      <c r="H234" s="58" t="s">
        <v>2</v>
      </c>
      <c r="I234" s="156"/>
      <c r="M234" s="56"/>
      <c r="T234" s="57"/>
      <c r="AT234" s="58" t="s">
        <v>119</v>
      </c>
      <c r="AU234" s="58" t="s">
        <v>4</v>
      </c>
      <c r="AV234" s="55" t="s">
        <v>109</v>
      </c>
      <c r="AW234" s="55" t="s">
        <v>121</v>
      </c>
      <c r="AX234" s="55" t="s">
        <v>110</v>
      </c>
      <c r="AY234" s="58" t="s">
        <v>111</v>
      </c>
    </row>
    <row r="235" spans="3:65" s="59" customFormat="1" ht="11.25" x14ac:dyDescent="0.25">
      <c r="D235" s="154" t="s">
        <v>119</v>
      </c>
      <c r="E235" s="62" t="s">
        <v>2</v>
      </c>
      <c r="F235" s="157" t="s">
        <v>264</v>
      </c>
      <c r="H235" s="158">
        <v>10</v>
      </c>
      <c r="I235" s="159"/>
      <c r="M235" s="60"/>
      <c r="T235" s="61"/>
      <c r="AT235" s="62" t="s">
        <v>119</v>
      </c>
      <c r="AU235" s="62" t="s">
        <v>4</v>
      </c>
      <c r="AV235" s="59" t="s">
        <v>4</v>
      </c>
      <c r="AW235" s="59" t="s">
        <v>121</v>
      </c>
      <c r="AX235" s="59" t="s">
        <v>110</v>
      </c>
      <c r="AY235" s="62" t="s">
        <v>111</v>
      </c>
    </row>
    <row r="236" spans="3:65" s="55" customFormat="1" ht="11.25" x14ac:dyDescent="0.25">
      <c r="D236" s="154" t="s">
        <v>119</v>
      </c>
      <c r="E236" s="58" t="s">
        <v>2</v>
      </c>
      <c r="F236" s="155" t="s">
        <v>265</v>
      </c>
      <c r="H236" s="58" t="s">
        <v>2</v>
      </c>
      <c r="I236" s="156"/>
      <c r="M236" s="56"/>
      <c r="T236" s="57"/>
      <c r="AT236" s="58" t="s">
        <v>119</v>
      </c>
      <c r="AU236" s="58" t="s">
        <v>4</v>
      </c>
      <c r="AV236" s="55" t="s">
        <v>109</v>
      </c>
      <c r="AW236" s="55" t="s">
        <v>121</v>
      </c>
      <c r="AX236" s="55" t="s">
        <v>110</v>
      </c>
      <c r="AY236" s="58" t="s">
        <v>111</v>
      </c>
    </row>
    <row r="237" spans="3:65" s="59" customFormat="1" ht="11.25" x14ac:dyDescent="0.25">
      <c r="D237" s="154" t="s">
        <v>119</v>
      </c>
      <c r="E237" s="62" t="s">
        <v>2</v>
      </c>
      <c r="F237" s="157" t="s">
        <v>266</v>
      </c>
      <c r="H237" s="158">
        <v>3</v>
      </c>
      <c r="I237" s="159"/>
      <c r="M237" s="60"/>
      <c r="T237" s="61"/>
      <c r="AT237" s="62" t="s">
        <v>119</v>
      </c>
      <c r="AU237" s="62" t="s">
        <v>4</v>
      </c>
      <c r="AV237" s="59" t="s">
        <v>4</v>
      </c>
      <c r="AW237" s="59" t="s">
        <v>121</v>
      </c>
      <c r="AX237" s="59" t="s">
        <v>110</v>
      </c>
      <c r="AY237" s="62" t="s">
        <v>111</v>
      </c>
    </row>
    <row r="238" spans="3:65" s="63" customFormat="1" ht="11.25" x14ac:dyDescent="0.25">
      <c r="D238" s="154" t="s">
        <v>119</v>
      </c>
      <c r="E238" s="66" t="s">
        <v>2</v>
      </c>
      <c r="F238" s="160" t="s">
        <v>123</v>
      </c>
      <c r="H238" s="161">
        <v>13</v>
      </c>
      <c r="I238" s="162"/>
      <c r="M238" s="64"/>
      <c r="T238" s="65"/>
      <c r="AT238" s="66" t="s">
        <v>119</v>
      </c>
      <c r="AU238" s="66" t="s">
        <v>4</v>
      </c>
      <c r="AV238" s="63" t="s">
        <v>117</v>
      </c>
      <c r="AW238" s="63" t="s">
        <v>121</v>
      </c>
      <c r="AX238" s="63" t="s">
        <v>109</v>
      </c>
      <c r="AY238" s="66" t="s">
        <v>111</v>
      </c>
    </row>
    <row r="239" spans="3:65" s="4" customFormat="1" ht="24.2" customHeight="1" x14ac:dyDescent="0.25">
      <c r="C239" s="42">
        <f>C233+1</f>
        <v>28</v>
      </c>
      <c r="D239" s="42" t="s">
        <v>113</v>
      </c>
      <c r="E239" s="43" t="s">
        <v>267</v>
      </c>
      <c r="F239" s="44" t="s">
        <v>268</v>
      </c>
      <c r="G239" s="45" t="s">
        <v>16</v>
      </c>
      <c r="H239" s="46">
        <v>12</v>
      </c>
      <c r="I239" s="47"/>
      <c r="J239" s="48">
        <f>ROUND(I239*H239,2)</f>
        <v>0</v>
      </c>
      <c r="K239" s="153" t="s">
        <v>725</v>
      </c>
      <c r="M239" s="49" t="s">
        <v>2</v>
      </c>
      <c r="N239" s="50" t="s">
        <v>63</v>
      </c>
      <c r="P239" s="51">
        <f>O239*H239</f>
        <v>0</v>
      </c>
      <c r="Q239" s="51">
        <v>2.45329</v>
      </c>
      <c r="R239" s="51">
        <f>Q239*H239</f>
        <v>29.43948</v>
      </c>
      <c r="S239" s="51">
        <v>0</v>
      </c>
      <c r="T239" s="52">
        <f>S239*H239</f>
        <v>0</v>
      </c>
      <c r="AR239" s="53" t="s">
        <v>117</v>
      </c>
      <c r="AT239" s="53" t="s">
        <v>113</v>
      </c>
      <c r="AU239" s="53" t="s">
        <v>4</v>
      </c>
      <c r="AY239" s="1" t="s">
        <v>111</v>
      </c>
      <c r="BE239" s="54">
        <f>IF(N239="základní",J239,0)</f>
        <v>0</v>
      </c>
      <c r="BF239" s="54">
        <f>IF(N239="snížená",J239,0)</f>
        <v>0</v>
      </c>
      <c r="BG239" s="54">
        <f>IF(N239="zákl. přenesená",J239,0)</f>
        <v>0</v>
      </c>
      <c r="BH239" s="54">
        <f>IF(N239="sníž. přenesená",J239,0)</f>
        <v>0</v>
      </c>
      <c r="BI239" s="54">
        <f>IF(N239="nulová",J239,0)</f>
        <v>0</v>
      </c>
      <c r="BJ239" s="1" t="s">
        <v>109</v>
      </c>
      <c r="BK239" s="54">
        <f>ROUND(I239*H239,2)</f>
        <v>0</v>
      </c>
      <c r="BL239" s="1" t="s">
        <v>117</v>
      </c>
      <c r="BM239" s="53" t="s">
        <v>269</v>
      </c>
    </row>
    <row r="240" spans="3:65" s="55" customFormat="1" ht="11.25" x14ac:dyDescent="0.25">
      <c r="D240" s="154" t="s">
        <v>119</v>
      </c>
      <c r="E240" s="58" t="s">
        <v>2</v>
      </c>
      <c r="F240" s="155" t="s">
        <v>270</v>
      </c>
      <c r="H240" s="58" t="s">
        <v>2</v>
      </c>
      <c r="I240" s="156"/>
      <c r="M240" s="56"/>
      <c r="T240" s="57"/>
      <c r="AT240" s="58" t="s">
        <v>119</v>
      </c>
      <c r="AU240" s="58" t="s">
        <v>4</v>
      </c>
      <c r="AV240" s="55" t="s">
        <v>109</v>
      </c>
      <c r="AW240" s="55" t="s">
        <v>121</v>
      </c>
      <c r="AX240" s="55" t="s">
        <v>110</v>
      </c>
      <c r="AY240" s="58" t="s">
        <v>111</v>
      </c>
    </row>
    <row r="241" spans="3:65" s="59" customFormat="1" ht="11.25" x14ac:dyDescent="0.25">
      <c r="D241" s="154" t="s">
        <v>119</v>
      </c>
      <c r="E241" s="62" t="s">
        <v>2</v>
      </c>
      <c r="F241" s="157" t="s">
        <v>271</v>
      </c>
      <c r="H241" s="158">
        <v>12</v>
      </c>
      <c r="I241" s="159"/>
      <c r="M241" s="60"/>
      <c r="T241" s="61"/>
      <c r="AT241" s="62" t="s">
        <v>119</v>
      </c>
      <c r="AU241" s="62" t="s">
        <v>4</v>
      </c>
      <c r="AV241" s="59" t="s">
        <v>4</v>
      </c>
      <c r="AW241" s="59" t="s">
        <v>121</v>
      </c>
      <c r="AX241" s="59" t="s">
        <v>110</v>
      </c>
      <c r="AY241" s="62" t="s">
        <v>111</v>
      </c>
    </row>
    <row r="242" spans="3:65" s="63" customFormat="1" ht="11.25" x14ac:dyDescent="0.25">
      <c r="D242" s="154" t="s">
        <v>119</v>
      </c>
      <c r="E242" s="66" t="s">
        <v>2</v>
      </c>
      <c r="F242" s="160" t="s">
        <v>123</v>
      </c>
      <c r="H242" s="161">
        <v>12</v>
      </c>
      <c r="I242" s="162"/>
      <c r="M242" s="64"/>
      <c r="T242" s="65"/>
      <c r="AT242" s="66" t="s">
        <v>119</v>
      </c>
      <c r="AU242" s="66" t="s">
        <v>4</v>
      </c>
      <c r="AV242" s="63" t="s">
        <v>117</v>
      </c>
      <c r="AW242" s="63" t="s">
        <v>121</v>
      </c>
      <c r="AX242" s="63" t="s">
        <v>109</v>
      </c>
      <c r="AY242" s="66" t="s">
        <v>111</v>
      </c>
    </row>
    <row r="243" spans="3:65" s="35" customFormat="1" ht="22.9" customHeight="1" x14ac:dyDescent="0.2">
      <c r="D243" s="39" t="s">
        <v>106</v>
      </c>
      <c r="E243" s="151" t="s">
        <v>137</v>
      </c>
      <c r="F243" s="151" t="s">
        <v>272</v>
      </c>
      <c r="I243" s="150"/>
      <c r="J243" s="152">
        <f>BK243+J322</f>
        <v>0</v>
      </c>
      <c r="M243" s="36"/>
      <c r="P243" s="37">
        <f>SUM(P244:P310)</f>
        <v>0</v>
      </c>
      <c r="R243" s="37">
        <f>SUM(R244:R310)</f>
        <v>15810.475856499999</v>
      </c>
      <c r="T243" s="38">
        <f>SUM(T244:T310)</f>
        <v>0.78936000000000006</v>
      </c>
      <c r="AR243" s="39" t="s">
        <v>109</v>
      </c>
      <c r="AT243" s="40" t="s">
        <v>106</v>
      </c>
      <c r="AU243" s="40" t="s">
        <v>109</v>
      </c>
      <c r="AY243" s="39" t="s">
        <v>111</v>
      </c>
      <c r="BK243" s="41">
        <f>SUM(BK244:BK310)</f>
        <v>0</v>
      </c>
    </row>
    <row r="244" spans="3:65" s="4" customFormat="1" ht="33" customHeight="1" x14ac:dyDescent="0.25">
      <c r="C244" s="42">
        <f>C239+1</f>
        <v>29</v>
      </c>
      <c r="D244" s="42" t="s">
        <v>113</v>
      </c>
      <c r="E244" s="43" t="s">
        <v>273</v>
      </c>
      <c r="F244" s="44" t="s">
        <v>274</v>
      </c>
      <c r="G244" s="45" t="s">
        <v>116</v>
      </c>
      <c r="H244" s="46">
        <v>6956</v>
      </c>
      <c r="I244" s="47"/>
      <c r="J244" s="48">
        <f>ROUND(I244*H244,2)</f>
        <v>0</v>
      </c>
      <c r="K244" s="153" t="s">
        <v>725</v>
      </c>
      <c r="M244" s="49" t="s">
        <v>2</v>
      </c>
      <c r="N244" s="50" t="s">
        <v>63</v>
      </c>
      <c r="P244" s="51">
        <f>O244*H244</f>
        <v>0</v>
      </c>
      <c r="Q244" s="51">
        <v>1.328E-2</v>
      </c>
      <c r="R244" s="51">
        <f>Q244*H244</f>
        <v>92.375680000000003</v>
      </c>
      <c r="S244" s="51">
        <v>0</v>
      </c>
      <c r="T244" s="52">
        <f>S244*H244</f>
        <v>0</v>
      </c>
      <c r="AR244" s="53" t="s">
        <v>117</v>
      </c>
      <c r="AT244" s="53" t="s">
        <v>113</v>
      </c>
      <c r="AU244" s="53" t="s">
        <v>4</v>
      </c>
      <c r="AY244" s="1" t="s">
        <v>111</v>
      </c>
      <c r="BE244" s="54">
        <f>IF(N244="základní",J244,0)</f>
        <v>0</v>
      </c>
      <c r="BF244" s="54">
        <f>IF(N244="snížená",J244,0)</f>
        <v>0</v>
      </c>
      <c r="BG244" s="54">
        <f>IF(N244="zákl. přenesená",J244,0)</f>
        <v>0</v>
      </c>
      <c r="BH244" s="54">
        <f>IF(N244="sníž. přenesená",J244,0)</f>
        <v>0</v>
      </c>
      <c r="BI244" s="54">
        <f>IF(N244="nulová",J244,0)</f>
        <v>0</v>
      </c>
      <c r="BJ244" s="1" t="s">
        <v>109</v>
      </c>
      <c r="BK244" s="54">
        <f>ROUND(I244*H244,2)</f>
        <v>0</v>
      </c>
      <c r="BL244" s="1" t="s">
        <v>117</v>
      </c>
      <c r="BM244" s="53" t="s">
        <v>275</v>
      </c>
    </row>
    <row r="245" spans="3:65" s="55" customFormat="1" ht="11.25" x14ac:dyDescent="0.25">
      <c r="D245" s="154" t="s">
        <v>119</v>
      </c>
      <c r="E245" s="58" t="s">
        <v>2</v>
      </c>
      <c r="F245" s="155" t="s">
        <v>276</v>
      </c>
      <c r="H245" s="58" t="s">
        <v>2</v>
      </c>
      <c r="I245" s="156"/>
      <c r="M245" s="56"/>
      <c r="T245" s="57"/>
      <c r="AT245" s="58" t="s">
        <v>119</v>
      </c>
      <c r="AU245" s="58" t="s">
        <v>4</v>
      </c>
      <c r="AV245" s="55" t="s">
        <v>109</v>
      </c>
      <c r="AW245" s="55" t="s">
        <v>121</v>
      </c>
      <c r="AX245" s="55" t="s">
        <v>110</v>
      </c>
      <c r="AY245" s="58" t="s">
        <v>111</v>
      </c>
    </row>
    <row r="246" spans="3:65" s="59" customFormat="1" ht="11.25" x14ac:dyDescent="0.25">
      <c r="D246" s="154" t="s">
        <v>119</v>
      </c>
      <c r="E246" s="62" t="s">
        <v>2</v>
      </c>
      <c r="F246" s="157" t="s">
        <v>277</v>
      </c>
      <c r="H246" s="158">
        <v>6956</v>
      </c>
      <c r="I246" s="159"/>
      <c r="M246" s="60"/>
      <c r="T246" s="61"/>
      <c r="AT246" s="62" t="s">
        <v>119</v>
      </c>
      <c r="AU246" s="62" t="s">
        <v>4</v>
      </c>
      <c r="AV246" s="59" t="s">
        <v>4</v>
      </c>
      <c r="AW246" s="59" t="s">
        <v>121</v>
      </c>
      <c r="AX246" s="59" t="s">
        <v>110</v>
      </c>
      <c r="AY246" s="62" t="s">
        <v>111</v>
      </c>
    </row>
    <row r="247" spans="3:65" s="63" customFormat="1" ht="11.25" x14ac:dyDescent="0.25">
      <c r="D247" s="154" t="s">
        <v>119</v>
      </c>
      <c r="E247" s="66" t="s">
        <v>30</v>
      </c>
      <c r="F247" s="160" t="s">
        <v>123</v>
      </c>
      <c r="H247" s="161">
        <v>6956</v>
      </c>
      <c r="I247" s="162"/>
      <c r="M247" s="64"/>
      <c r="T247" s="65"/>
      <c r="AT247" s="66" t="s">
        <v>119</v>
      </c>
      <c r="AU247" s="66" t="s">
        <v>4</v>
      </c>
      <c r="AV247" s="63" t="s">
        <v>117</v>
      </c>
      <c r="AW247" s="63" t="s">
        <v>121</v>
      </c>
      <c r="AX247" s="63" t="s">
        <v>109</v>
      </c>
      <c r="AY247" s="66" t="s">
        <v>111</v>
      </c>
    </row>
    <row r="248" spans="3:65" s="4" customFormat="1" ht="33" customHeight="1" x14ac:dyDescent="0.25">
      <c r="C248" s="42">
        <f>C244+1</f>
        <v>30</v>
      </c>
      <c r="D248" s="42" t="s">
        <v>113</v>
      </c>
      <c r="E248" s="43" t="s">
        <v>278</v>
      </c>
      <c r="F248" s="44" t="s">
        <v>279</v>
      </c>
      <c r="G248" s="45" t="s">
        <v>116</v>
      </c>
      <c r="H248" s="46">
        <v>1953</v>
      </c>
      <c r="I248" s="47"/>
      <c r="J248" s="48">
        <f>ROUND(I248*H248,2)</f>
        <v>0</v>
      </c>
      <c r="K248" s="153" t="s">
        <v>725</v>
      </c>
      <c r="M248" s="49" t="s">
        <v>2</v>
      </c>
      <c r="N248" s="50" t="s">
        <v>63</v>
      </c>
      <c r="P248" s="51">
        <f>O248*H248</f>
        <v>0</v>
      </c>
      <c r="Q248" s="51">
        <v>1.8589999999999999E-2</v>
      </c>
      <c r="R248" s="51">
        <f>Q248*H248</f>
        <v>36.306269999999998</v>
      </c>
      <c r="S248" s="51">
        <v>0</v>
      </c>
      <c r="T248" s="52">
        <f>S248*H248</f>
        <v>0</v>
      </c>
      <c r="AR248" s="53" t="s">
        <v>117</v>
      </c>
      <c r="AT248" s="53" t="s">
        <v>113</v>
      </c>
      <c r="AU248" s="53" t="s">
        <v>4</v>
      </c>
      <c r="AY248" s="1" t="s">
        <v>111</v>
      </c>
      <c r="BE248" s="54">
        <f>IF(N248="základní",J248,0)</f>
        <v>0</v>
      </c>
      <c r="BF248" s="54">
        <f>IF(N248="snížená",J248,0)</f>
        <v>0</v>
      </c>
      <c r="BG248" s="54">
        <f>IF(N248="zákl. přenesená",J248,0)</f>
        <v>0</v>
      </c>
      <c r="BH248" s="54">
        <f>IF(N248="sníž. přenesená",J248,0)</f>
        <v>0</v>
      </c>
      <c r="BI248" s="54">
        <f>IF(N248="nulová",J248,0)</f>
        <v>0</v>
      </c>
      <c r="BJ248" s="1" t="s">
        <v>109</v>
      </c>
      <c r="BK248" s="54">
        <f>ROUND(I248*H248,2)</f>
        <v>0</v>
      </c>
      <c r="BL248" s="1" t="s">
        <v>117</v>
      </c>
      <c r="BM248" s="53" t="s">
        <v>280</v>
      </c>
    </row>
    <row r="249" spans="3:65" s="55" customFormat="1" ht="11.25" x14ac:dyDescent="0.25">
      <c r="D249" s="154" t="s">
        <v>119</v>
      </c>
      <c r="E249" s="58" t="s">
        <v>2</v>
      </c>
      <c r="F249" s="155" t="s">
        <v>281</v>
      </c>
      <c r="H249" s="58" t="s">
        <v>2</v>
      </c>
      <c r="I249" s="156"/>
      <c r="M249" s="56"/>
      <c r="T249" s="57"/>
      <c r="AT249" s="58" t="s">
        <v>119</v>
      </c>
      <c r="AU249" s="58" t="s">
        <v>4</v>
      </c>
      <c r="AV249" s="55" t="s">
        <v>109</v>
      </c>
      <c r="AW249" s="55" t="s">
        <v>121</v>
      </c>
      <c r="AX249" s="55" t="s">
        <v>110</v>
      </c>
      <c r="AY249" s="58" t="s">
        <v>111</v>
      </c>
    </row>
    <row r="250" spans="3:65" s="59" customFormat="1" ht="11.25" x14ac:dyDescent="0.25">
      <c r="D250" s="154" t="s">
        <v>119</v>
      </c>
      <c r="E250" s="62" t="s">
        <v>2</v>
      </c>
      <c r="F250" s="157" t="s">
        <v>282</v>
      </c>
      <c r="H250" s="158">
        <v>1953</v>
      </c>
      <c r="I250" s="159"/>
      <c r="M250" s="60"/>
      <c r="T250" s="61"/>
      <c r="AT250" s="62" t="s">
        <v>119</v>
      </c>
      <c r="AU250" s="62" t="s">
        <v>4</v>
      </c>
      <c r="AV250" s="59" t="s">
        <v>4</v>
      </c>
      <c r="AW250" s="59" t="s">
        <v>121</v>
      </c>
      <c r="AX250" s="59" t="s">
        <v>110</v>
      </c>
      <c r="AY250" s="62" t="s">
        <v>111</v>
      </c>
    </row>
    <row r="251" spans="3:65" s="63" customFormat="1" ht="11.25" x14ac:dyDescent="0.25">
      <c r="D251" s="154" t="s">
        <v>119</v>
      </c>
      <c r="E251" s="66" t="s">
        <v>32</v>
      </c>
      <c r="F251" s="160" t="s">
        <v>123</v>
      </c>
      <c r="H251" s="161">
        <v>1953</v>
      </c>
      <c r="I251" s="162"/>
      <c r="M251" s="64"/>
      <c r="T251" s="65"/>
      <c r="AT251" s="66" t="s">
        <v>119</v>
      </c>
      <c r="AU251" s="66" t="s">
        <v>4</v>
      </c>
      <c r="AV251" s="63" t="s">
        <v>117</v>
      </c>
      <c r="AW251" s="63" t="s">
        <v>121</v>
      </c>
      <c r="AX251" s="63" t="s">
        <v>109</v>
      </c>
      <c r="AY251" s="66" t="s">
        <v>111</v>
      </c>
    </row>
    <row r="252" spans="3:65" s="4" customFormat="1" ht="21.75" customHeight="1" x14ac:dyDescent="0.25">
      <c r="C252" s="67">
        <f>C248+1</f>
        <v>31</v>
      </c>
      <c r="D252" s="67" t="s">
        <v>209</v>
      </c>
      <c r="E252" s="68" t="s">
        <v>283</v>
      </c>
      <c r="F252" s="69" t="s">
        <v>284</v>
      </c>
      <c r="G252" s="70" t="s">
        <v>190</v>
      </c>
      <c r="H252" s="71">
        <v>180.12899999999999</v>
      </c>
      <c r="I252" s="72"/>
      <c r="J252" s="73">
        <f>ROUND(I252*H252,2)</f>
        <v>0</v>
      </c>
      <c r="K252" s="166" t="s">
        <v>725</v>
      </c>
      <c r="L252" s="164"/>
      <c r="M252" s="74" t="s">
        <v>2</v>
      </c>
      <c r="N252" s="75" t="s">
        <v>63</v>
      </c>
      <c r="P252" s="51">
        <f>O252*H252</f>
        <v>0</v>
      </c>
      <c r="Q252" s="51">
        <v>1</v>
      </c>
      <c r="R252" s="51">
        <f>Q252*H252</f>
        <v>180.12899999999999</v>
      </c>
      <c r="S252" s="51">
        <v>0</v>
      </c>
      <c r="T252" s="52">
        <f>S252*H252</f>
        <v>0</v>
      </c>
      <c r="AR252" s="53" t="s">
        <v>153</v>
      </c>
      <c r="AT252" s="53" t="s">
        <v>209</v>
      </c>
      <c r="AU252" s="53" t="s">
        <v>4</v>
      </c>
      <c r="AY252" s="1" t="s">
        <v>111</v>
      </c>
      <c r="BE252" s="54">
        <f>IF(N252="základní",J252,0)</f>
        <v>0</v>
      </c>
      <c r="BF252" s="54">
        <f>IF(N252="snížená",J252,0)</f>
        <v>0</v>
      </c>
      <c r="BG252" s="54">
        <f>IF(N252="zákl. přenesená",J252,0)</f>
        <v>0</v>
      </c>
      <c r="BH252" s="54">
        <f>IF(N252="sníž. přenesená",J252,0)</f>
        <v>0</v>
      </c>
      <c r="BI252" s="54">
        <f>IF(N252="nulová",J252,0)</f>
        <v>0</v>
      </c>
      <c r="BJ252" s="1" t="s">
        <v>109</v>
      </c>
      <c r="BK252" s="54">
        <f>ROUND(I252*H252,2)</f>
        <v>0</v>
      </c>
      <c r="BL252" s="1" t="s">
        <v>117</v>
      </c>
      <c r="BM252" s="53" t="s">
        <v>285</v>
      </c>
    </row>
    <row r="253" spans="3:65" s="55" customFormat="1" ht="11.25" x14ac:dyDescent="0.25">
      <c r="D253" s="154" t="s">
        <v>119</v>
      </c>
      <c r="E253" s="58" t="s">
        <v>2</v>
      </c>
      <c r="F253" s="155" t="s">
        <v>286</v>
      </c>
      <c r="H253" s="58" t="s">
        <v>2</v>
      </c>
      <c r="I253" s="156"/>
      <c r="M253" s="56"/>
      <c r="T253" s="57"/>
      <c r="AT253" s="58" t="s">
        <v>119</v>
      </c>
      <c r="AU253" s="58" t="s">
        <v>4</v>
      </c>
      <c r="AV253" s="55" t="s">
        <v>109</v>
      </c>
      <c r="AW253" s="55" t="s">
        <v>121</v>
      </c>
      <c r="AX253" s="55" t="s">
        <v>110</v>
      </c>
      <c r="AY253" s="58" t="s">
        <v>111</v>
      </c>
    </row>
    <row r="254" spans="3:65" s="59" customFormat="1" ht="11.25" x14ac:dyDescent="0.25">
      <c r="D254" s="154" t="s">
        <v>119</v>
      </c>
      <c r="E254" s="62" t="s">
        <v>2</v>
      </c>
      <c r="F254" s="157" t="s">
        <v>287</v>
      </c>
      <c r="H254" s="158">
        <v>129.31200000000001</v>
      </c>
      <c r="I254" s="159"/>
      <c r="M254" s="60"/>
      <c r="T254" s="61"/>
      <c r="AT254" s="62" t="s">
        <v>119</v>
      </c>
      <c r="AU254" s="62" t="s">
        <v>4</v>
      </c>
      <c r="AV254" s="59" t="s">
        <v>4</v>
      </c>
      <c r="AW254" s="59" t="s">
        <v>121</v>
      </c>
      <c r="AX254" s="59" t="s">
        <v>110</v>
      </c>
      <c r="AY254" s="62" t="s">
        <v>111</v>
      </c>
    </row>
    <row r="255" spans="3:65" s="55" customFormat="1" ht="11.25" x14ac:dyDescent="0.25">
      <c r="D255" s="154" t="s">
        <v>119</v>
      </c>
      <c r="E255" s="58" t="s">
        <v>2</v>
      </c>
      <c r="F255" s="155" t="s">
        <v>288</v>
      </c>
      <c r="H255" s="58" t="s">
        <v>2</v>
      </c>
      <c r="I255" s="156"/>
      <c r="M255" s="56"/>
      <c r="T255" s="57"/>
      <c r="AT255" s="58" t="s">
        <v>119</v>
      </c>
      <c r="AU255" s="58" t="s">
        <v>4</v>
      </c>
      <c r="AV255" s="55" t="s">
        <v>109</v>
      </c>
      <c r="AW255" s="55" t="s">
        <v>121</v>
      </c>
      <c r="AX255" s="55" t="s">
        <v>110</v>
      </c>
      <c r="AY255" s="58" t="s">
        <v>111</v>
      </c>
    </row>
    <row r="256" spans="3:65" s="59" customFormat="1" ht="11.25" x14ac:dyDescent="0.25">
      <c r="D256" s="154" t="s">
        <v>119</v>
      </c>
      <c r="E256" s="62" t="s">
        <v>2</v>
      </c>
      <c r="F256" s="157" t="s">
        <v>289</v>
      </c>
      <c r="H256" s="158">
        <v>50.817</v>
      </c>
      <c r="I256" s="159"/>
      <c r="M256" s="60"/>
      <c r="T256" s="61"/>
      <c r="AT256" s="62" t="s">
        <v>119</v>
      </c>
      <c r="AU256" s="62" t="s">
        <v>4</v>
      </c>
      <c r="AV256" s="59" t="s">
        <v>4</v>
      </c>
      <c r="AW256" s="59" t="s">
        <v>121</v>
      </c>
      <c r="AX256" s="59" t="s">
        <v>110</v>
      </c>
      <c r="AY256" s="62" t="s">
        <v>111</v>
      </c>
    </row>
    <row r="257" spans="3:65" s="63" customFormat="1" ht="11.25" x14ac:dyDescent="0.25">
      <c r="D257" s="154" t="s">
        <v>119</v>
      </c>
      <c r="E257" s="66" t="s">
        <v>2</v>
      </c>
      <c r="F257" s="160" t="s">
        <v>123</v>
      </c>
      <c r="H257" s="161">
        <v>180.12899999999999</v>
      </c>
      <c r="I257" s="162"/>
      <c r="M257" s="64"/>
      <c r="T257" s="65"/>
      <c r="AT257" s="66" t="s">
        <v>119</v>
      </c>
      <c r="AU257" s="66" t="s">
        <v>4</v>
      </c>
      <c r="AV257" s="63" t="s">
        <v>117</v>
      </c>
      <c r="AW257" s="63" t="s">
        <v>121</v>
      </c>
      <c r="AX257" s="63" t="s">
        <v>109</v>
      </c>
      <c r="AY257" s="66" t="s">
        <v>111</v>
      </c>
    </row>
    <row r="258" spans="3:65" s="4" customFormat="1" ht="24.2" customHeight="1" x14ac:dyDescent="0.25">
      <c r="C258" s="42">
        <f>C252+1</f>
        <v>32</v>
      </c>
      <c r="D258" s="42" t="s">
        <v>113</v>
      </c>
      <c r="E258" s="43" t="s">
        <v>290</v>
      </c>
      <c r="F258" s="44" t="s">
        <v>291</v>
      </c>
      <c r="G258" s="45" t="s">
        <v>16</v>
      </c>
      <c r="H258" s="46">
        <v>3426</v>
      </c>
      <c r="I258" s="47"/>
      <c r="J258" s="48">
        <f>ROUND(I258*H258,2)</f>
        <v>0</v>
      </c>
      <c r="K258" s="153" t="s">
        <v>725</v>
      </c>
      <c r="M258" s="49" t="s">
        <v>2</v>
      </c>
      <c r="N258" s="50" t="s">
        <v>63</v>
      </c>
      <c r="P258" s="51">
        <f>O258*H258</f>
        <v>0</v>
      </c>
      <c r="Q258" s="51">
        <v>1.964</v>
      </c>
      <c r="R258" s="51">
        <f>Q258*H258</f>
        <v>6728.6639999999998</v>
      </c>
      <c r="S258" s="51">
        <v>0</v>
      </c>
      <c r="T258" s="52">
        <f>S258*H258</f>
        <v>0</v>
      </c>
      <c r="AR258" s="53" t="s">
        <v>117</v>
      </c>
      <c r="AT258" s="53" t="s">
        <v>113</v>
      </c>
      <c r="AU258" s="53" t="s">
        <v>4</v>
      </c>
      <c r="AY258" s="1" t="s">
        <v>111</v>
      </c>
      <c r="BE258" s="54">
        <f>IF(N258="základní",J258,0)</f>
        <v>0</v>
      </c>
      <c r="BF258" s="54">
        <f>IF(N258="snížená",J258,0)</f>
        <v>0</v>
      </c>
      <c r="BG258" s="54">
        <f>IF(N258="zákl. přenesená",J258,0)</f>
        <v>0</v>
      </c>
      <c r="BH258" s="54">
        <f>IF(N258="sníž. přenesená",J258,0)</f>
        <v>0</v>
      </c>
      <c r="BI258" s="54">
        <f>IF(N258="nulová",J258,0)</f>
        <v>0</v>
      </c>
      <c r="BJ258" s="1" t="s">
        <v>109</v>
      </c>
      <c r="BK258" s="54">
        <f>ROUND(I258*H258,2)</f>
        <v>0</v>
      </c>
      <c r="BL258" s="1" t="s">
        <v>117</v>
      </c>
      <c r="BM258" s="53" t="s">
        <v>292</v>
      </c>
    </row>
    <row r="259" spans="3:65" s="4" customFormat="1" ht="21.75" customHeight="1" x14ac:dyDescent="0.25">
      <c r="C259" s="42">
        <f>C258+1</f>
        <v>33</v>
      </c>
      <c r="D259" s="42" t="s">
        <v>113</v>
      </c>
      <c r="E259" s="43" t="s">
        <v>293</v>
      </c>
      <c r="F259" s="44" t="s">
        <v>294</v>
      </c>
      <c r="G259" s="45" t="s">
        <v>16</v>
      </c>
      <c r="H259" s="46">
        <v>4196</v>
      </c>
      <c r="I259" s="47"/>
      <c r="J259" s="48">
        <f>ROUND(I259*H259,2)</f>
        <v>0</v>
      </c>
      <c r="K259" s="153" t="s">
        <v>725</v>
      </c>
      <c r="M259" s="49" t="s">
        <v>2</v>
      </c>
      <c r="N259" s="50" t="s">
        <v>63</v>
      </c>
      <c r="P259" s="51">
        <f>O259*H259</f>
        <v>0</v>
      </c>
      <c r="Q259" s="51">
        <v>0</v>
      </c>
      <c r="R259" s="51">
        <f>Q259*H259</f>
        <v>0</v>
      </c>
      <c r="S259" s="51">
        <v>0</v>
      </c>
      <c r="T259" s="52">
        <f>S259*H259</f>
        <v>0</v>
      </c>
      <c r="AR259" s="53" t="s">
        <v>117</v>
      </c>
      <c r="AT259" s="53" t="s">
        <v>113</v>
      </c>
      <c r="AU259" s="53" t="s">
        <v>4</v>
      </c>
      <c r="AY259" s="1" t="s">
        <v>111</v>
      </c>
      <c r="BE259" s="54">
        <f>IF(N259="základní",J259,0)</f>
        <v>0</v>
      </c>
      <c r="BF259" s="54">
        <f>IF(N259="snížená",J259,0)</f>
        <v>0</v>
      </c>
      <c r="BG259" s="54">
        <f>IF(N259="zákl. přenesená",J259,0)</f>
        <v>0</v>
      </c>
      <c r="BH259" s="54">
        <f>IF(N259="sníž. přenesená",J259,0)</f>
        <v>0</v>
      </c>
      <c r="BI259" s="54">
        <f>IF(N259="nulová",J259,0)</f>
        <v>0</v>
      </c>
      <c r="BJ259" s="1" t="s">
        <v>109</v>
      </c>
      <c r="BK259" s="54">
        <f>ROUND(I259*H259,2)</f>
        <v>0</v>
      </c>
      <c r="BL259" s="1" t="s">
        <v>117</v>
      </c>
      <c r="BM259" s="53" t="s">
        <v>295</v>
      </c>
    </row>
    <row r="260" spans="3:65" s="4" customFormat="1" ht="21.75" customHeight="1" x14ac:dyDescent="0.25">
      <c r="C260" s="67">
        <f>C259+1</f>
        <v>34</v>
      </c>
      <c r="D260" s="67" t="s">
        <v>209</v>
      </c>
      <c r="E260" s="68" t="s">
        <v>296</v>
      </c>
      <c r="F260" s="69" t="s">
        <v>297</v>
      </c>
      <c r="G260" s="70" t="s">
        <v>190</v>
      </c>
      <c r="H260" s="71">
        <v>7552.8</v>
      </c>
      <c r="I260" s="72"/>
      <c r="J260" s="73">
        <f>ROUND(I260*H260,2)</f>
        <v>0</v>
      </c>
      <c r="K260" s="166" t="s">
        <v>725</v>
      </c>
      <c r="L260" s="164"/>
      <c r="M260" s="74" t="s">
        <v>2</v>
      </c>
      <c r="N260" s="75" t="s">
        <v>63</v>
      </c>
      <c r="P260" s="51">
        <f>O260*H260</f>
        <v>0</v>
      </c>
      <c r="Q260" s="51">
        <v>1</v>
      </c>
      <c r="R260" s="51">
        <f>Q260*H260</f>
        <v>7552.8</v>
      </c>
      <c r="S260" s="51">
        <v>0</v>
      </c>
      <c r="T260" s="52">
        <f>S260*H260</f>
        <v>0</v>
      </c>
      <c r="AR260" s="53" t="s">
        <v>153</v>
      </c>
      <c r="AT260" s="53" t="s">
        <v>209</v>
      </c>
      <c r="AU260" s="53" t="s">
        <v>4</v>
      </c>
      <c r="AY260" s="1" t="s">
        <v>111</v>
      </c>
      <c r="BE260" s="54">
        <f>IF(N260="základní",J260,0)</f>
        <v>0</v>
      </c>
      <c r="BF260" s="54">
        <f>IF(N260="snížená",J260,0)</f>
        <v>0</v>
      </c>
      <c r="BG260" s="54">
        <f>IF(N260="zákl. přenesená",J260,0)</f>
        <v>0</v>
      </c>
      <c r="BH260" s="54">
        <f>IF(N260="sníž. přenesená",J260,0)</f>
        <v>0</v>
      </c>
      <c r="BI260" s="54">
        <f>IF(N260="nulová",J260,0)</f>
        <v>0</v>
      </c>
      <c r="BJ260" s="1" t="s">
        <v>109</v>
      </c>
      <c r="BK260" s="54">
        <f>ROUND(I260*H260,2)</f>
        <v>0</v>
      </c>
      <c r="BL260" s="1" t="s">
        <v>117</v>
      </c>
      <c r="BM260" s="53" t="s">
        <v>298</v>
      </c>
    </row>
    <row r="261" spans="3:65" s="59" customFormat="1" ht="11.25" x14ac:dyDescent="0.25">
      <c r="D261" s="154" t="s">
        <v>119</v>
      </c>
      <c r="F261" s="157" t="s">
        <v>299</v>
      </c>
      <c r="H261" s="158">
        <v>7552.8</v>
      </c>
      <c r="I261" s="159"/>
      <c r="M261" s="60"/>
      <c r="T261" s="61"/>
      <c r="AT261" s="62" t="s">
        <v>119</v>
      </c>
      <c r="AU261" s="62" t="s">
        <v>4</v>
      </c>
      <c r="AV261" s="59" t="s">
        <v>4</v>
      </c>
      <c r="AW261" s="59" t="s">
        <v>9</v>
      </c>
      <c r="AX261" s="59" t="s">
        <v>109</v>
      </c>
      <c r="AY261" s="62" t="s">
        <v>111</v>
      </c>
    </row>
    <row r="262" spans="3:65" s="4" customFormat="1" ht="24.2" customHeight="1" x14ac:dyDescent="0.25">
      <c r="C262" s="42">
        <f>C260+1</f>
        <v>35</v>
      </c>
      <c r="D262" s="42" t="s">
        <v>113</v>
      </c>
      <c r="E262" s="43" t="s">
        <v>300</v>
      </c>
      <c r="F262" s="44" t="s">
        <v>301</v>
      </c>
      <c r="G262" s="45" t="s">
        <v>227</v>
      </c>
      <c r="H262" s="46">
        <v>2227</v>
      </c>
      <c r="I262" s="47"/>
      <c r="J262" s="48">
        <f>ROUND(I262*H262,2)</f>
        <v>0</v>
      </c>
      <c r="K262" s="153" t="s">
        <v>725</v>
      </c>
      <c r="M262" s="49" t="s">
        <v>2</v>
      </c>
      <c r="N262" s="50" t="s">
        <v>63</v>
      </c>
      <c r="P262" s="51">
        <f>O262*H262</f>
        <v>0</v>
      </c>
      <c r="Q262" s="51">
        <v>0</v>
      </c>
      <c r="R262" s="51">
        <f>Q262*H262</f>
        <v>0</v>
      </c>
      <c r="S262" s="51">
        <v>0</v>
      </c>
      <c r="T262" s="52">
        <f>S262*H262</f>
        <v>0</v>
      </c>
      <c r="AR262" s="53" t="s">
        <v>117</v>
      </c>
      <c r="AT262" s="53" t="s">
        <v>113</v>
      </c>
      <c r="AU262" s="53" t="s">
        <v>4</v>
      </c>
      <c r="AY262" s="1" t="s">
        <v>111</v>
      </c>
      <c r="BE262" s="54">
        <f>IF(N262="základní",J262,0)</f>
        <v>0</v>
      </c>
      <c r="BF262" s="54">
        <f>IF(N262="snížená",J262,0)</f>
        <v>0</v>
      </c>
      <c r="BG262" s="54">
        <f>IF(N262="zákl. přenesená",J262,0)</f>
        <v>0</v>
      </c>
      <c r="BH262" s="54">
        <f>IF(N262="sníž. přenesená",J262,0)</f>
        <v>0</v>
      </c>
      <c r="BI262" s="54">
        <f>IF(N262="nulová",J262,0)</f>
        <v>0</v>
      </c>
      <c r="BJ262" s="1" t="s">
        <v>109</v>
      </c>
      <c r="BK262" s="54">
        <f>ROUND(I262*H262,2)</f>
        <v>0</v>
      </c>
      <c r="BL262" s="1" t="s">
        <v>117</v>
      </c>
      <c r="BM262" s="53" t="s">
        <v>302</v>
      </c>
    </row>
    <row r="263" spans="3:65" s="4" customFormat="1" ht="16.5" customHeight="1" x14ac:dyDescent="0.25">
      <c r="C263" s="67">
        <f>C262+1</f>
        <v>36</v>
      </c>
      <c r="D263" s="67" t="s">
        <v>209</v>
      </c>
      <c r="E263" s="68" t="s">
        <v>303</v>
      </c>
      <c r="F263" s="69" t="s">
        <v>304</v>
      </c>
      <c r="G263" s="70" t="s">
        <v>227</v>
      </c>
      <c r="H263" s="71">
        <v>4565.3500000000004</v>
      </c>
      <c r="I263" s="72"/>
      <c r="J263" s="73">
        <f>ROUND(I263*H263,2)</f>
        <v>0</v>
      </c>
      <c r="K263" s="166" t="s">
        <v>725</v>
      </c>
      <c r="L263" s="164"/>
      <c r="M263" s="74" t="s">
        <v>2</v>
      </c>
      <c r="N263" s="75" t="s">
        <v>63</v>
      </c>
      <c r="P263" s="51">
        <f>O263*H263</f>
        <v>0</v>
      </c>
      <c r="Q263" s="51">
        <v>4.9390000000000003E-2</v>
      </c>
      <c r="R263" s="51">
        <f>Q263*H263</f>
        <v>225.48263650000004</v>
      </c>
      <c r="S263" s="51">
        <v>0</v>
      </c>
      <c r="T263" s="52">
        <f>S263*H263</f>
        <v>0</v>
      </c>
      <c r="AR263" s="53" t="s">
        <v>153</v>
      </c>
      <c r="AT263" s="53" t="s">
        <v>209</v>
      </c>
      <c r="AU263" s="53" t="s">
        <v>4</v>
      </c>
      <c r="AY263" s="1" t="s">
        <v>111</v>
      </c>
      <c r="BE263" s="54">
        <f>IF(N263="základní",J263,0)</f>
        <v>0</v>
      </c>
      <c r="BF263" s="54">
        <f>IF(N263="snížená",J263,0)</f>
        <v>0</v>
      </c>
      <c r="BG263" s="54">
        <f>IF(N263="zákl. přenesená",J263,0)</f>
        <v>0</v>
      </c>
      <c r="BH263" s="54">
        <f>IF(N263="sníž. přenesená",J263,0)</f>
        <v>0</v>
      </c>
      <c r="BI263" s="54">
        <f>IF(N263="nulová",J263,0)</f>
        <v>0</v>
      </c>
      <c r="BJ263" s="1" t="s">
        <v>109</v>
      </c>
      <c r="BK263" s="54">
        <f>ROUND(I263*H263,2)</f>
        <v>0</v>
      </c>
      <c r="BL263" s="1" t="s">
        <v>117</v>
      </c>
      <c r="BM263" s="53" t="s">
        <v>305</v>
      </c>
    </row>
    <row r="264" spans="3:65" s="59" customFormat="1" ht="11.25" x14ac:dyDescent="0.25">
      <c r="D264" s="154" t="s">
        <v>119</v>
      </c>
      <c r="F264" s="157" t="s">
        <v>306</v>
      </c>
      <c r="H264" s="158">
        <v>4565.3500000000004</v>
      </c>
      <c r="I264" s="159"/>
      <c r="M264" s="60"/>
      <c r="T264" s="61"/>
      <c r="AT264" s="62" t="s">
        <v>119</v>
      </c>
      <c r="AU264" s="62" t="s">
        <v>4</v>
      </c>
      <c r="AV264" s="59" t="s">
        <v>4</v>
      </c>
      <c r="AW264" s="59" t="s">
        <v>9</v>
      </c>
      <c r="AX264" s="59" t="s">
        <v>109</v>
      </c>
      <c r="AY264" s="62" t="s">
        <v>111</v>
      </c>
    </row>
    <row r="265" spans="3:65" s="4" customFormat="1" ht="37.9" customHeight="1" x14ac:dyDescent="0.25">
      <c r="C265" s="67">
        <f>C263+1</f>
        <v>37</v>
      </c>
      <c r="D265" s="67" t="s">
        <v>209</v>
      </c>
      <c r="E265" s="68" t="s">
        <v>307</v>
      </c>
      <c r="F265" s="69" t="s">
        <v>308</v>
      </c>
      <c r="G265" s="70" t="s">
        <v>309</v>
      </c>
      <c r="H265" s="71">
        <v>3646</v>
      </c>
      <c r="I265" s="72"/>
      <c r="J265" s="73">
        <f t="shared" ref="J265:J270" si="1">ROUND(I265*H265,2)</f>
        <v>0</v>
      </c>
      <c r="K265" s="166" t="s">
        <v>725</v>
      </c>
      <c r="L265" s="164"/>
      <c r="M265" s="74" t="s">
        <v>2</v>
      </c>
      <c r="N265" s="75" t="s">
        <v>63</v>
      </c>
      <c r="P265" s="51">
        <f t="shared" ref="P265:P270" si="2">O265*H265</f>
        <v>0</v>
      </c>
      <c r="Q265" s="51">
        <v>0.252</v>
      </c>
      <c r="R265" s="51">
        <f t="shared" ref="R265:R270" si="3">Q265*H265</f>
        <v>918.79200000000003</v>
      </c>
      <c r="S265" s="51">
        <v>0</v>
      </c>
      <c r="T265" s="52">
        <f t="shared" ref="T265:T270" si="4">S265*H265</f>
        <v>0</v>
      </c>
      <c r="AR265" s="53" t="s">
        <v>153</v>
      </c>
      <c r="AT265" s="53" t="s">
        <v>209</v>
      </c>
      <c r="AU265" s="53" t="s">
        <v>4</v>
      </c>
      <c r="AY265" s="1" t="s">
        <v>111</v>
      </c>
      <c r="BE265" s="54">
        <f t="shared" ref="BE265:BE270" si="5">IF(N265="základní",J265,0)</f>
        <v>0</v>
      </c>
      <c r="BF265" s="54">
        <f t="shared" ref="BF265:BF270" si="6">IF(N265="snížená",J265,0)</f>
        <v>0</v>
      </c>
      <c r="BG265" s="54">
        <f t="shared" ref="BG265:BG270" si="7">IF(N265="zákl. přenesená",J265,0)</f>
        <v>0</v>
      </c>
      <c r="BH265" s="54">
        <f t="shared" ref="BH265:BH270" si="8">IF(N265="sníž. přenesená",J265,0)</f>
        <v>0</v>
      </c>
      <c r="BI265" s="54">
        <f t="shared" ref="BI265:BI270" si="9">IF(N265="nulová",J265,0)</f>
        <v>0</v>
      </c>
      <c r="BJ265" s="1" t="s">
        <v>109</v>
      </c>
      <c r="BK265" s="54">
        <f t="shared" ref="BK265:BK270" si="10">ROUND(I265*H265,2)</f>
        <v>0</v>
      </c>
      <c r="BL265" s="1" t="s">
        <v>117</v>
      </c>
      <c r="BM265" s="53" t="s">
        <v>310</v>
      </c>
    </row>
    <row r="266" spans="3:65" s="4" customFormat="1" ht="24.2" customHeight="1" x14ac:dyDescent="0.25">
      <c r="C266" s="42">
        <f>C265+1</f>
        <v>38</v>
      </c>
      <c r="D266" s="42" t="s">
        <v>113</v>
      </c>
      <c r="E266" s="43" t="s">
        <v>311</v>
      </c>
      <c r="F266" s="44" t="s">
        <v>312</v>
      </c>
      <c r="G266" s="45" t="s">
        <v>309</v>
      </c>
      <c r="H266" s="46">
        <v>184</v>
      </c>
      <c r="I266" s="47"/>
      <c r="J266" s="48">
        <f t="shared" si="1"/>
        <v>0</v>
      </c>
      <c r="K266" s="153" t="s">
        <v>725</v>
      </c>
      <c r="M266" s="49" t="s">
        <v>2</v>
      </c>
      <c r="N266" s="50" t="s">
        <v>63</v>
      </c>
      <c r="P266" s="51">
        <f t="shared" si="2"/>
        <v>0</v>
      </c>
      <c r="Q266" s="51">
        <v>0</v>
      </c>
      <c r="R266" s="51">
        <f t="shared" si="3"/>
        <v>0</v>
      </c>
      <c r="S266" s="51">
        <v>4.2900000000000004E-3</v>
      </c>
      <c r="T266" s="52">
        <f t="shared" si="4"/>
        <v>0.78936000000000006</v>
      </c>
      <c r="AR266" s="53" t="s">
        <v>117</v>
      </c>
      <c r="AT266" s="53" t="s">
        <v>113</v>
      </c>
      <c r="AU266" s="53" t="s">
        <v>4</v>
      </c>
      <c r="AY266" s="1" t="s">
        <v>111</v>
      </c>
      <c r="BE266" s="54">
        <f t="shared" si="5"/>
        <v>0</v>
      </c>
      <c r="BF266" s="54">
        <f t="shared" si="6"/>
        <v>0</v>
      </c>
      <c r="BG266" s="54">
        <f t="shared" si="7"/>
        <v>0</v>
      </c>
      <c r="BH266" s="54">
        <f t="shared" si="8"/>
        <v>0</v>
      </c>
      <c r="BI266" s="54">
        <f t="shared" si="9"/>
        <v>0</v>
      </c>
      <c r="BJ266" s="1" t="s">
        <v>109</v>
      </c>
      <c r="BK266" s="54">
        <f t="shared" si="10"/>
        <v>0</v>
      </c>
      <c r="BL266" s="1" t="s">
        <v>117</v>
      </c>
      <c r="BM266" s="53" t="s">
        <v>313</v>
      </c>
    </row>
    <row r="267" spans="3:65" s="4" customFormat="1" ht="24.2" customHeight="1" x14ac:dyDescent="0.25">
      <c r="C267" s="67">
        <f>C266+1</f>
        <v>39</v>
      </c>
      <c r="D267" s="67" t="s">
        <v>209</v>
      </c>
      <c r="E267" s="68" t="s">
        <v>314</v>
      </c>
      <c r="F267" s="69" t="s">
        <v>315</v>
      </c>
      <c r="G267" s="70" t="s">
        <v>309</v>
      </c>
      <c r="H267" s="71">
        <v>184</v>
      </c>
      <c r="I267" s="72"/>
      <c r="J267" s="73">
        <f t="shared" si="1"/>
        <v>0</v>
      </c>
      <c r="K267" s="166" t="s">
        <v>725</v>
      </c>
      <c r="L267" s="164"/>
      <c r="M267" s="74" t="s">
        <v>2</v>
      </c>
      <c r="N267" s="75" t="s">
        <v>63</v>
      </c>
      <c r="P267" s="51">
        <f t="shared" si="2"/>
        <v>0</v>
      </c>
      <c r="Q267" s="51">
        <v>3.7699999999999999E-3</v>
      </c>
      <c r="R267" s="51">
        <f t="shared" si="3"/>
        <v>0.69367999999999996</v>
      </c>
      <c r="S267" s="51">
        <v>0</v>
      </c>
      <c r="T267" s="52">
        <f t="shared" si="4"/>
        <v>0</v>
      </c>
      <c r="AR267" s="53" t="s">
        <v>153</v>
      </c>
      <c r="AT267" s="53" t="s">
        <v>209</v>
      </c>
      <c r="AU267" s="53" t="s">
        <v>4</v>
      </c>
      <c r="AY267" s="1" t="s">
        <v>111</v>
      </c>
      <c r="BE267" s="54">
        <f t="shared" si="5"/>
        <v>0</v>
      </c>
      <c r="BF267" s="54">
        <f t="shared" si="6"/>
        <v>0</v>
      </c>
      <c r="BG267" s="54">
        <f t="shared" si="7"/>
        <v>0</v>
      </c>
      <c r="BH267" s="54">
        <f t="shared" si="8"/>
        <v>0</v>
      </c>
      <c r="BI267" s="54">
        <f t="shared" si="9"/>
        <v>0</v>
      </c>
      <c r="BJ267" s="1" t="s">
        <v>109</v>
      </c>
      <c r="BK267" s="54">
        <f t="shared" si="10"/>
        <v>0</v>
      </c>
      <c r="BL267" s="1" t="s">
        <v>117</v>
      </c>
      <c r="BM267" s="53" t="s">
        <v>316</v>
      </c>
    </row>
    <row r="268" spans="3:65" s="4" customFormat="1" ht="24.2" customHeight="1" x14ac:dyDescent="0.25">
      <c r="C268" s="42">
        <f>C267+1</f>
        <v>40</v>
      </c>
      <c r="D268" s="42" t="s">
        <v>113</v>
      </c>
      <c r="E268" s="43" t="s">
        <v>317</v>
      </c>
      <c r="F268" s="44" t="s">
        <v>318</v>
      </c>
      <c r="G268" s="45" t="s">
        <v>227</v>
      </c>
      <c r="H268" s="46">
        <v>2398</v>
      </c>
      <c r="I268" s="180"/>
      <c r="J268" s="48">
        <f t="shared" si="1"/>
        <v>0</v>
      </c>
      <c r="K268" s="153" t="s">
        <v>725</v>
      </c>
      <c r="M268" s="49" t="s">
        <v>2</v>
      </c>
      <c r="N268" s="50" t="s">
        <v>63</v>
      </c>
      <c r="P268" s="51">
        <f t="shared" si="2"/>
        <v>0</v>
      </c>
      <c r="Q268" s="51">
        <v>0</v>
      </c>
      <c r="R268" s="51">
        <f t="shared" si="3"/>
        <v>0</v>
      </c>
      <c r="S268" s="51">
        <v>0</v>
      </c>
      <c r="T268" s="52">
        <f t="shared" si="4"/>
        <v>0</v>
      </c>
      <c r="AR268" s="53" t="s">
        <v>117</v>
      </c>
      <c r="AT268" s="53" t="s">
        <v>113</v>
      </c>
      <c r="AU268" s="53" t="s">
        <v>4</v>
      </c>
      <c r="AY268" s="1" t="s">
        <v>111</v>
      </c>
      <c r="BE268" s="54">
        <f t="shared" si="5"/>
        <v>0</v>
      </c>
      <c r="BF268" s="54">
        <f t="shared" si="6"/>
        <v>0</v>
      </c>
      <c r="BG268" s="54">
        <f t="shared" si="7"/>
        <v>0</v>
      </c>
      <c r="BH268" s="54">
        <f t="shared" si="8"/>
        <v>0</v>
      </c>
      <c r="BI268" s="54">
        <f t="shared" si="9"/>
        <v>0</v>
      </c>
      <c r="BJ268" s="1" t="s">
        <v>109</v>
      </c>
      <c r="BK268" s="54">
        <f t="shared" si="10"/>
        <v>0</v>
      </c>
      <c r="BL268" s="1" t="s">
        <v>117</v>
      </c>
      <c r="BM268" s="53" t="s">
        <v>319</v>
      </c>
    </row>
    <row r="269" spans="3:65" s="4" customFormat="1" ht="24.2" customHeight="1" x14ac:dyDescent="0.25">
      <c r="C269" s="42">
        <f>C268+1</f>
        <v>41</v>
      </c>
      <c r="D269" s="42" t="s">
        <v>113</v>
      </c>
      <c r="E269" s="43" t="s">
        <v>320</v>
      </c>
      <c r="F269" s="44" t="s">
        <v>321</v>
      </c>
      <c r="G269" s="45" t="s">
        <v>227</v>
      </c>
      <c r="H269" s="46">
        <v>2398</v>
      </c>
      <c r="I269" s="180"/>
      <c r="J269" s="48">
        <f t="shared" si="1"/>
        <v>0</v>
      </c>
      <c r="K269" s="153" t="s">
        <v>725</v>
      </c>
      <c r="M269" s="49" t="s">
        <v>2</v>
      </c>
      <c r="N269" s="50" t="s">
        <v>63</v>
      </c>
      <c r="P269" s="51">
        <f t="shared" si="2"/>
        <v>0</v>
      </c>
      <c r="Q269" s="51">
        <v>0</v>
      </c>
      <c r="R269" s="51">
        <f t="shared" si="3"/>
        <v>0</v>
      </c>
      <c r="S269" s="51">
        <v>0</v>
      </c>
      <c r="T269" s="52">
        <f t="shared" si="4"/>
        <v>0</v>
      </c>
      <c r="AR269" s="53" t="s">
        <v>117</v>
      </c>
      <c r="AT269" s="53" t="s">
        <v>113</v>
      </c>
      <c r="AU269" s="53" t="s">
        <v>4</v>
      </c>
      <c r="AY269" s="1" t="s">
        <v>111</v>
      </c>
      <c r="BE269" s="54">
        <f t="shared" si="5"/>
        <v>0</v>
      </c>
      <c r="BF269" s="54">
        <f t="shared" si="6"/>
        <v>0</v>
      </c>
      <c r="BG269" s="54">
        <f t="shared" si="7"/>
        <v>0</v>
      </c>
      <c r="BH269" s="54">
        <f t="shared" si="8"/>
        <v>0</v>
      </c>
      <c r="BI269" s="54">
        <f t="shared" si="9"/>
        <v>0</v>
      </c>
      <c r="BJ269" s="1" t="s">
        <v>109</v>
      </c>
      <c r="BK269" s="54">
        <f t="shared" si="10"/>
        <v>0</v>
      </c>
      <c r="BL269" s="1" t="s">
        <v>117</v>
      </c>
      <c r="BM269" s="53" t="s">
        <v>322</v>
      </c>
    </row>
    <row r="270" spans="3:65" s="4" customFormat="1" ht="24.2" customHeight="1" x14ac:dyDescent="0.25">
      <c r="C270" s="42">
        <f>C269+1</f>
        <v>42</v>
      </c>
      <c r="D270" s="42" t="s">
        <v>113</v>
      </c>
      <c r="E270" s="43" t="s">
        <v>323</v>
      </c>
      <c r="F270" s="44" t="s">
        <v>324</v>
      </c>
      <c r="G270" s="45" t="s">
        <v>116</v>
      </c>
      <c r="H270" s="46">
        <v>155</v>
      </c>
      <c r="I270" s="47"/>
      <c r="J270" s="48">
        <f t="shared" si="1"/>
        <v>0</v>
      </c>
      <c r="K270" s="153" t="s">
        <v>725</v>
      </c>
      <c r="M270" s="49" t="s">
        <v>2</v>
      </c>
      <c r="N270" s="50" t="s">
        <v>63</v>
      </c>
      <c r="P270" s="51">
        <f t="shared" si="2"/>
        <v>0</v>
      </c>
      <c r="Q270" s="51">
        <v>0</v>
      </c>
      <c r="R270" s="51">
        <f t="shared" si="3"/>
        <v>0</v>
      </c>
      <c r="S270" s="51">
        <v>0</v>
      </c>
      <c r="T270" s="52">
        <f t="shared" si="4"/>
        <v>0</v>
      </c>
      <c r="AR270" s="53" t="s">
        <v>117</v>
      </c>
      <c r="AT270" s="53" t="s">
        <v>113</v>
      </c>
      <c r="AU270" s="53" t="s">
        <v>4</v>
      </c>
      <c r="AY270" s="1" t="s">
        <v>111</v>
      </c>
      <c r="BE270" s="54">
        <f t="shared" si="5"/>
        <v>0</v>
      </c>
      <c r="BF270" s="54">
        <f t="shared" si="6"/>
        <v>0</v>
      </c>
      <c r="BG270" s="54">
        <f t="shared" si="7"/>
        <v>0</v>
      </c>
      <c r="BH270" s="54">
        <f t="shared" si="8"/>
        <v>0</v>
      </c>
      <c r="BI270" s="54">
        <f t="shared" si="9"/>
        <v>0</v>
      </c>
      <c r="BJ270" s="1" t="s">
        <v>109</v>
      </c>
      <c r="BK270" s="54">
        <f t="shared" si="10"/>
        <v>0</v>
      </c>
      <c r="BL270" s="1" t="s">
        <v>117</v>
      </c>
      <c r="BM270" s="53" t="s">
        <v>325</v>
      </c>
    </row>
    <row r="271" spans="3:65" s="55" customFormat="1" ht="11.25" x14ac:dyDescent="0.25">
      <c r="D271" s="154" t="s">
        <v>119</v>
      </c>
      <c r="E271" s="58" t="s">
        <v>2</v>
      </c>
      <c r="F271" s="155" t="s">
        <v>326</v>
      </c>
      <c r="H271" s="58" t="s">
        <v>2</v>
      </c>
      <c r="I271" s="156"/>
      <c r="M271" s="56"/>
      <c r="T271" s="57"/>
      <c r="AT271" s="58" t="s">
        <v>119</v>
      </c>
      <c r="AU271" s="58" t="s">
        <v>4</v>
      </c>
      <c r="AV271" s="55" t="s">
        <v>109</v>
      </c>
      <c r="AW271" s="55" t="s">
        <v>121</v>
      </c>
      <c r="AX271" s="55" t="s">
        <v>110</v>
      </c>
      <c r="AY271" s="58" t="s">
        <v>111</v>
      </c>
    </row>
    <row r="272" spans="3:65" s="59" customFormat="1" ht="11.25" x14ac:dyDescent="0.25">
      <c r="D272" s="154" t="s">
        <v>119</v>
      </c>
      <c r="E272" s="62" t="s">
        <v>2</v>
      </c>
      <c r="F272" s="157" t="s">
        <v>327</v>
      </c>
      <c r="H272" s="158">
        <v>155</v>
      </c>
      <c r="I272" s="159"/>
      <c r="M272" s="60"/>
      <c r="T272" s="61"/>
      <c r="AT272" s="62" t="s">
        <v>119</v>
      </c>
      <c r="AU272" s="62" t="s">
        <v>4</v>
      </c>
      <c r="AV272" s="59" t="s">
        <v>4</v>
      </c>
      <c r="AW272" s="59" t="s">
        <v>121</v>
      </c>
      <c r="AX272" s="59" t="s">
        <v>110</v>
      </c>
      <c r="AY272" s="62" t="s">
        <v>111</v>
      </c>
    </row>
    <row r="273" spans="3:65" s="63" customFormat="1" ht="11.25" x14ac:dyDescent="0.25">
      <c r="D273" s="154" t="s">
        <v>119</v>
      </c>
      <c r="E273" s="66" t="s">
        <v>2</v>
      </c>
      <c r="F273" s="160" t="s">
        <v>123</v>
      </c>
      <c r="H273" s="161">
        <v>155</v>
      </c>
      <c r="I273" s="162"/>
      <c r="M273" s="64"/>
      <c r="T273" s="65"/>
      <c r="AT273" s="66" t="s">
        <v>119</v>
      </c>
      <c r="AU273" s="66" t="s">
        <v>4</v>
      </c>
      <c r="AV273" s="63" t="s">
        <v>117</v>
      </c>
      <c r="AW273" s="63" t="s">
        <v>121</v>
      </c>
      <c r="AX273" s="63" t="s">
        <v>109</v>
      </c>
      <c r="AY273" s="66" t="s">
        <v>111</v>
      </c>
    </row>
    <row r="274" spans="3:65" s="4" customFormat="1" ht="24.2" customHeight="1" x14ac:dyDescent="0.25">
      <c r="C274" s="42">
        <f>C270+1</f>
        <v>43</v>
      </c>
      <c r="D274" s="42" t="s">
        <v>113</v>
      </c>
      <c r="E274" s="43" t="s">
        <v>328</v>
      </c>
      <c r="F274" s="44" t="s">
        <v>329</v>
      </c>
      <c r="G274" s="45" t="s">
        <v>116</v>
      </c>
      <c r="H274" s="46">
        <v>155</v>
      </c>
      <c r="I274" s="47"/>
      <c r="J274" s="48">
        <f>ROUND(I274*H274,2)</f>
        <v>0</v>
      </c>
      <c r="K274" s="153" t="s">
        <v>725</v>
      </c>
      <c r="M274" s="49" t="s">
        <v>2</v>
      </c>
      <c r="N274" s="50" t="s">
        <v>63</v>
      </c>
      <c r="P274" s="51">
        <f>O274*H274</f>
        <v>0</v>
      </c>
      <c r="Q274" s="51">
        <v>0</v>
      </c>
      <c r="R274" s="51">
        <f>Q274*H274</f>
        <v>0</v>
      </c>
      <c r="S274" s="51">
        <v>0</v>
      </c>
      <c r="T274" s="52">
        <f>S274*H274</f>
        <v>0</v>
      </c>
      <c r="AR274" s="53" t="s">
        <v>117</v>
      </c>
      <c r="AT274" s="53" t="s">
        <v>113</v>
      </c>
      <c r="AU274" s="53" t="s">
        <v>4</v>
      </c>
      <c r="AY274" s="1" t="s">
        <v>111</v>
      </c>
      <c r="BE274" s="54">
        <f>IF(N274="základní",J274,0)</f>
        <v>0</v>
      </c>
      <c r="BF274" s="54">
        <f>IF(N274="snížená",J274,0)</f>
        <v>0</v>
      </c>
      <c r="BG274" s="54">
        <f>IF(N274="zákl. přenesená",J274,0)</f>
        <v>0</v>
      </c>
      <c r="BH274" s="54">
        <f>IF(N274="sníž. přenesená",J274,0)</f>
        <v>0</v>
      </c>
      <c r="BI274" s="54">
        <f>IF(N274="nulová",J274,0)</f>
        <v>0</v>
      </c>
      <c r="BJ274" s="1" t="s">
        <v>109</v>
      </c>
      <c r="BK274" s="54">
        <f>ROUND(I274*H274,2)</f>
        <v>0</v>
      </c>
      <c r="BL274" s="1" t="s">
        <v>117</v>
      </c>
      <c r="BM274" s="53" t="s">
        <v>330</v>
      </c>
    </row>
    <row r="275" spans="3:65" s="55" customFormat="1" ht="11.25" x14ac:dyDescent="0.25">
      <c r="D275" s="154" t="s">
        <v>119</v>
      </c>
      <c r="E275" s="58" t="s">
        <v>2</v>
      </c>
      <c r="F275" s="155" t="s">
        <v>326</v>
      </c>
      <c r="H275" s="58" t="s">
        <v>2</v>
      </c>
      <c r="I275" s="156"/>
      <c r="M275" s="56"/>
      <c r="T275" s="57"/>
      <c r="AT275" s="58" t="s">
        <v>119</v>
      </c>
      <c r="AU275" s="58" t="s">
        <v>4</v>
      </c>
      <c r="AV275" s="55" t="s">
        <v>109</v>
      </c>
      <c r="AW275" s="55" t="s">
        <v>121</v>
      </c>
      <c r="AX275" s="55" t="s">
        <v>110</v>
      </c>
      <c r="AY275" s="58" t="s">
        <v>111</v>
      </c>
    </row>
    <row r="276" spans="3:65" s="59" customFormat="1" ht="11.25" x14ac:dyDescent="0.25">
      <c r="D276" s="154" t="s">
        <v>119</v>
      </c>
      <c r="E276" s="62" t="s">
        <v>2</v>
      </c>
      <c r="F276" s="157" t="s">
        <v>327</v>
      </c>
      <c r="H276" s="158">
        <v>155</v>
      </c>
      <c r="I276" s="159"/>
      <c r="M276" s="60"/>
      <c r="T276" s="61"/>
      <c r="AT276" s="62" t="s">
        <v>119</v>
      </c>
      <c r="AU276" s="62" t="s">
        <v>4</v>
      </c>
      <c r="AV276" s="59" t="s">
        <v>4</v>
      </c>
      <c r="AW276" s="59" t="s">
        <v>121</v>
      </c>
      <c r="AX276" s="59" t="s">
        <v>110</v>
      </c>
      <c r="AY276" s="62" t="s">
        <v>111</v>
      </c>
    </row>
    <row r="277" spans="3:65" s="63" customFormat="1" ht="11.25" x14ac:dyDescent="0.25">
      <c r="D277" s="154" t="s">
        <v>119</v>
      </c>
      <c r="E277" s="66" t="s">
        <v>2</v>
      </c>
      <c r="F277" s="160" t="s">
        <v>123</v>
      </c>
      <c r="H277" s="161">
        <v>155</v>
      </c>
      <c r="I277" s="162"/>
      <c r="M277" s="64"/>
      <c r="T277" s="65"/>
      <c r="AT277" s="66" t="s">
        <v>119</v>
      </c>
      <c r="AU277" s="66" t="s">
        <v>4</v>
      </c>
      <c r="AV277" s="63" t="s">
        <v>117</v>
      </c>
      <c r="AW277" s="63" t="s">
        <v>121</v>
      </c>
      <c r="AX277" s="63" t="s">
        <v>109</v>
      </c>
      <c r="AY277" s="66" t="s">
        <v>111</v>
      </c>
    </row>
    <row r="278" spans="3:65" s="4" customFormat="1" ht="78" customHeight="1" x14ac:dyDescent="0.25">
      <c r="C278" s="42">
        <f>C274+1</f>
        <v>44</v>
      </c>
      <c r="D278" s="42" t="s">
        <v>113</v>
      </c>
      <c r="E278" s="43" t="s">
        <v>331</v>
      </c>
      <c r="F278" s="44" t="s">
        <v>332</v>
      </c>
      <c r="G278" s="45" t="s">
        <v>116</v>
      </c>
      <c r="H278" s="46">
        <v>448</v>
      </c>
      <c r="I278" s="47"/>
      <c r="J278" s="48">
        <f>ROUND(I278*H278,2)</f>
        <v>0</v>
      </c>
      <c r="K278" s="153" t="s">
        <v>725</v>
      </c>
      <c r="M278" s="49" t="s">
        <v>2</v>
      </c>
      <c r="N278" s="50" t="s">
        <v>63</v>
      </c>
      <c r="P278" s="51">
        <f>O278*H278</f>
        <v>0</v>
      </c>
      <c r="Q278" s="51">
        <v>0.10362</v>
      </c>
      <c r="R278" s="51">
        <f>Q278*H278</f>
        <v>46.421759999999999</v>
      </c>
      <c r="S278" s="51">
        <v>0</v>
      </c>
      <c r="T278" s="52">
        <f>S278*H278</f>
        <v>0</v>
      </c>
      <c r="AR278" s="53" t="s">
        <v>117</v>
      </c>
      <c r="AT278" s="53" t="s">
        <v>113</v>
      </c>
      <c r="AU278" s="53" t="s">
        <v>4</v>
      </c>
      <c r="AY278" s="1" t="s">
        <v>111</v>
      </c>
      <c r="BE278" s="54">
        <f>IF(N278="základní",J278,0)</f>
        <v>0</v>
      </c>
      <c r="BF278" s="54">
        <f>IF(N278="snížená",J278,0)</f>
        <v>0</v>
      </c>
      <c r="BG278" s="54">
        <f>IF(N278="zákl. přenesená",J278,0)</f>
        <v>0</v>
      </c>
      <c r="BH278" s="54">
        <f>IF(N278="sníž. přenesená",J278,0)</f>
        <v>0</v>
      </c>
      <c r="BI278" s="54">
        <f>IF(N278="nulová",J278,0)</f>
        <v>0</v>
      </c>
      <c r="BJ278" s="1" t="s">
        <v>109</v>
      </c>
      <c r="BK278" s="54">
        <f>ROUND(I278*H278,2)</f>
        <v>0</v>
      </c>
      <c r="BL278" s="1" t="s">
        <v>117</v>
      </c>
      <c r="BM278" s="53" t="s">
        <v>333</v>
      </c>
    </row>
    <row r="279" spans="3:65" s="55" customFormat="1" ht="11.25" x14ac:dyDescent="0.25">
      <c r="D279" s="154" t="s">
        <v>119</v>
      </c>
      <c r="E279" s="58" t="s">
        <v>2</v>
      </c>
      <c r="F279" s="155" t="s">
        <v>334</v>
      </c>
      <c r="H279" s="58" t="s">
        <v>2</v>
      </c>
      <c r="I279" s="156"/>
      <c r="M279" s="56"/>
      <c r="T279" s="57"/>
      <c r="AT279" s="58" t="s">
        <v>119</v>
      </c>
      <c r="AU279" s="58" t="s">
        <v>4</v>
      </c>
      <c r="AV279" s="55" t="s">
        <v>109</v>
      </c>
      <c r="AW279" s="55" t="s">
        <v>121</v>
      </c>
      <c r="AX279" s="55" t="s">
        <v>110</v>
      </c>
      <c r="AY279" s="58" t="s">
        <v>111</v>
      </c>
    </row>
    <row r="280" spans="3:65" s="55" customFormat="1" ht="11.25" x14ac:dyDescent="0.25">
      <c r="D280" s="154" t="s">
        <v>119</v>
      </c>
      <c r="E280" s="58" t="s">
        <v>2</v>
      </c>
      <c r="F280" s="155" t="s">
        <v>335</v>
      </c>
      <c r="H280" s="58" t="s">
        <v>2</v>
      </c>
      <c r="I280" s="156"/>
      <c r="M280" s="56"/>
      <c r="T280" s="57"/>
      <c r="AT280" s="58" t="s">
        <v>119</v>
      </c>
      <c r="AU280" s="58" t="s">
        <v>4</v>
      </c>
      <c r="AV280" s="55" t="s">
        <v>109</v>
      </c>
      <c r="AW280" s="55" t="s">
        <v>121</v>
      </c>
      <c r="AX280" s="55" t="s">
        <v>110</v>
      </c>
      <c r="AY280" s="58" t="s">
        <v>111</v>
      </c>
    </row>
    <row r="281" spans="3:65" s="59" customFormat="1" ht="11.25" x14ac:dyDescent="0.25">
      <c r="D281" s="154" t="s">
        <v>119</v>
      </c>
      <c r="E281" s="62" t="s">
        <v>36</v>
      </c>
      <c r="F281" s="157" t="s">
        <v>336</v>
      </c>
      <c r="H281" s="158">
        <v>155</v>
      </c>
      <c r="I281" s="159"/>
      <c r="M281" s="60"/>
      <c r="T281" s="61"/>
      <c r="AT281" s="62" t="s">
        <v>119</v>
      </c>
      <c r="AU281" s="62" t="s">
        <v>4</v>
      </c>
      <c r="AV281" s="59" t="s">
        <v>4</v>
      </c>
      <c r="AW281" s="59" t="s">
        <v>121</v>
      </c>
      <c r="AX281" s="59" t="s">
        <v>110</v>
      </c>
      <c r="AY281" s="62" t="s">
        <v>111</v>
      </c>
    </row>
    <row r="282" spans="3:65" s="55" customFormat="1" ht="11.25" x14ac:dyDescent="0.25">
      <c r="D282" s="154" t="s">
        <v>119</v>
      </c>
      <c r="E282" s="58" t="s">
        <v>2</v>
      </c>
      <c r="F282" s="155" t="s">
        <v>337</v>
      </c>
      <c r="H282" s="58" t="s">
        <v>2</v>
      </c>
      <c r="I282" s="156"/>
      <c r="M282" s="56"/>
      <c r="T282" s="57"/>
      <c r="AT282" s="58" t="s">
        <v>119</v>
      </c>
      <c r="AU282" s="58" t="s">
        <v>4</v>
      </c>
      <c r="AV282" s="55" t="s">
        <v>109</v>
      </c>
      <c r="AW282" s="55" t="s">
        <v>121</v>
      </c>
      <c r="AX282" s="55" t="s">
        <v>110</v>
      </c>
      <c r="AY282" s="58" t="s">
        <v>111</v>
      </c>
    </row>
    <row r="283" spans="3:65" s="59" customFormat="1" ht="11.25" x14ac:dyDescent="0.25">
      <c r="D283" s="154" t="s">
        <v>119</v>
      </c>
      <c r="E283" s="62" t="s">
        <v>41</v>
      </c>
      <c r="F283" s="157" t="s">
        <v>338</v>
      </c>
      <c r="H283" s="158">
        <v>293</v>
      </c>
      <c r="I283" s="159"/>
      <c r="M283" s="60"/>
      <c r="T283" s="61"/>
      <c r="AT283" s="62" t="s">
        <v>119</v>
      </c>
      <c r="AU283" s="62" t="s">
        <v>4</v>
      </c>
      <c r="AV283" s="59" t="s">
        <v>4</v>
      </c>
      <c r="AW283" s="59" t="s">
        <v>121</v>
      </c>
      <c r="AX283" s="59" t="s">
        <v>110</v>
      </c>
      <c r="AY283" s="62" t="s">
        <v>111</v>
      </c>
    </row>
    <row r="284" spans="3:65" s="63" customFormat="1" ht="11.25" x14ac:dyDescent="0.25">
      <c r="D284" s="154" t="s">
        <v>119</v>
      </c>
      <c r="E284" s="66" t="s">
        <v>2</v>
      </c>
      <c r="F284" s="160" t="s">
        <v>123</v>
      </c>
      <c r="H284" s="161">
        <v>448</v>
      </c>
      <c r="I284" s="162"/>
      <c r="M284" s="64"/>
      <c r="T284" s="65"/>
      <c r="AT284" s="66" t="s">
        <v>119</v>
      </c>
      <c r="AU284" s="66" t="s">
        <v>4</v>
      </c>
      <c r="AV284" s="63" t="s">
        <v>117</v>
      </c>
      <c r="AW284" s="63" t="s">
        <v>121</v>
      </c>
      <c r="AX284" s="63" t="s">
        <v>109</v>
      </c>
      <c r="AY284" s="66" t="s">
        <v>111</v>
      </c>
    </row>
    <row r="285" spans="3:65" s="4" customFormat="1" ht="21.75" customHeight="1" x14ac:dyDescent="0.25">
      <c r="C285" s="67">
        <f>C278+1</f>
        <v>45</v>
      </c>
      <c r="D285" s="67" t="s">
        <v>209</v>
      </c>
      <c r="E285" s="68" t="s">
        <v>339</v>
      </c>
      <c r="F285" s="69" t="s">
        <v>340</v>
      </c>
      <c r="G285" s="70" t="s">
        <v>116</v>
      </c>
      <c r="H285" s="71">
        <v>202.73</v>
      </c>
      <c r="I285" s="72"/>
      <c r="J285" s="73">
        <f>ROUND(I285*H285,2)</f>
        <v>0</v>
      </c>
      <c r="K285" s="166" t="s">
        <v>725</v>
      </c>
      <c r="L285" s="164"/>
      <c r="M285" s="74" t="s">
        <v>2</v>
      </c>
      <c r="N285" s="75" t="s">
        <v>63</v>
      </c>
      <c r="P285" s="51">
        <f>O285*H285</f>
        <v>0</v>
      </c>
      <c r="Q285" s="51">
        <v>0.13100000000000001</v>
      </c>
      <c r="R285" s="51">
        <f>Q285*H285</f>
        <v>26.55763</v>
      </c>
      <c r="S285" s="51">
        <v>0</v>
      </c>
      <c r="T285" s="52">
        <f>S285*H285</f>
        <v>0</v>
      </c>
      <c r="AR285" s="53" t="s">
        <v>153</v>
      </c>
      <c r="AT285" s="53" t="s">
        <v>209</v>
      </c>
      <c r="AU285" s="53" t="s">
        <v>4</v>
      </c>
      <c r="AY285" s="1" t="s">
        <v>111</v>
      </c>
      <c r="BE285" s="54">
        <f>IF(N285="základní",J285,0)</f>
        <v>0</v>
      </c>
      <c r="BF285" s="54">
        <f>IF(N285="snížená",J285,0)</f>
        <v>0</v>
      </c>
      <c r="BG285" s="54">
        <f>IF(N285="zákl. přenesená",J285,0)</f>
        <v>0</v>
      </c>
      <c r="BH285" s="54">
        <f>IF(N285="sníž. přenesená",J285,0)</f>
        <v>0</v>
      </c>
      <c r="BI285" s="54">
        <f>IF(N285="nulová",J285,0)</f>
        <v>0</v>
      </c>
      <c r="BJ285" s="1" t="s">
        <v>109</v>
      </c>
      <c r="BK285" s="54">
        <f>ROUND(I285*H285,2)</f>
        <v>0</v>
      </c>
      <c r="BL285" s="1" t="s">
        <v>117</v>
      </c>
      <c r="BM285" s="53" t="s">
        <v>341</v>
      </c>
    </row>
    <row r="286" spans="3:65" s="55" customFormat="1" ht="11.25" x14ac:dyDescent="0.25">
      <c r="D286" s="154" t="s">
        <v>119</v>
      </c>
      <c r="E286" s="58" t="s">
        <v>2</v>
      </c>
      <c r="F286" s="155" t="s">
        <v>334</v>
      </c>
      <c r="H286" s="58" t="s">
        <v>2</v>
      </c>
      <c r="I286" s="156"/>
      <c r="M286" s="56"/>
      <c r="T286" s="57"/>
      <c r="AT286" s="58" t="s">
        <v>119</v>
      </c>
      <c r="AU286" s="58" t="s">
        <v>4</v>
      </c>
      <c r="AV286" s="55" t="s">
        <v>109</v>
      </c>
      <c r="AW286" s="55" t="s">
        <v>121</v>
      </c>
      <c r="AX286" s="55" t="s">
        <v>110</v>
      </c>
      <c r="AY286" s="58" t="s">
        <v>111</v>
      </c>
    </row>
    <row r="287" spans="3:65" s="59" customFormat="1" ht="11.25" x14ac:dyDescent="0.25">
      <c r="D287" s="154" t="s">
        <v>119</v>
      </c>
      <c r="E287" s="62" t="s">
        <v>2</v>
      </c>
      <c r="F287" s="157" t="s">
        <v>327</v>
      </c>
      <c r="H287" s="158">
        <v>155</v>
      </c>
      <c r="I287" s="159"/>
      <c r="M287" s="60"/>
      <c r="T287" s="61"/>
      <c r="AT287" s="62" t="s">
        <v>119</v>
      </c>
      <c r="AU287" s="62" t="s">
        <v>4</v>
      </c>
      <c r="AV287" s="59" t="s">
        <v>4</v>
      </c>
      <c r="AW287" s="59" t="s">
        <v>121</v>
      </c>
      <c r="AX287" s="59" t="s">
        <v>110</v>
      </c>
      <c r="AY287" s="62" t="s">
        <v>111</v>
      </c>
    </row>
    <row r="288" spans="3:65" s="59" customFormat="1" ht="11.25" x14ac:dyDescent="0.25">
      <c r="D288" s="154" t="s">
        <v>119</v>
      </c>
      <c r="E288" s="62" t="s">
        <v>2</v>
      </c>
      <c r="F288" s="157" t="s">
        <v>342</v>
      </c>
      <c r="H288" s="158">
        <v>29.3</v>
      </c>
      <c r="I288" s="159"/>
      <c r="M288" s="60"/>
      <c r="T288" s="61"/>
      <c r="AT288" s="62" t="s">
        <v>119</v>
      </c>
      <c r="AU288" s="62" t="s">
        <v>4</v>
      </c>
      <c r="AV288" s="59" t="s">
        <v>4</v>
      </c>
      <c r="AW288" s="59" t="s">
        <v>121</v>
      </c>
      <c r="AX288" s="59" t="s">
        <v>110</v>
      </c>
      <c r="AY288" s="62" t="s">
        <v>111</v>
      </c>
    </row>
    <row r="289" spans="3:65" s="63" customFormat="1" ht="11.25" x14ac:dyDescent="0.25">
      <c r="D289" s="154" t="s">
        <v>119</v>
      </c>
      <c r="E289" s="66" t="s">
        <v>2</v>
      </c>
      <c r="F289" s="160" t="s">
        <v>123</v>
      </c>
      <c r="H289" s="161">
        <v>184.3</v>
      </c>
      <c r="I289" s="162"/>
      <c r="M289" s="64"/>
      <c r="T289" s="65"/>
      <c r="AT289" s="66" t="s">
        <v>119</v>
      </c>
      <c r="AU289" s="66" t="s">
        <v>4</v>
      </c>
      <c r="AV289" s="63" t="s">
        <v>117</v>
      </c>
      <c r="AW289" s="63" t="s">
        <v>121</v>
      </c>
      <c r="AX289" s="63" t="s">
        <v>109</v>
      </c>
      <c r="AY289" s="66" t="s">
        <v>111</v>
      </c>
    </row>
    <row r="290" spans="3:65" s="59" customFormat="1" ht="11.25" x14ac:dyDescent="0.25">
      <c r="D290" s="154" t="s">
        <v>119</v>
      </c>
      <c r="F290" s="157" t="s">
        <v>343</v>
      </c>
      <c r="H290" s="158">
        <v>202.73</v>
      </c>
      <c r="I290" s="159"/>
      <c r="M290" s="60"/>
      <c r="T290" s="61"/>
      <c r="AT290" s="62" t="s">
        <v>119</v>
      </c>
      <c r="AU290" s="62" t="s">
        <v>4</v>
      </c>
      <c r="AV290" s="59" t="s">
        <v>4</v>
      </c>
      <c r="AW290" s="59" t="s">
        <v>9</v>
      </c>
      <c r="AX290" s="59" t="s">
        <v>109</v>
      </c>
      <c r="AY290" s="62" t="s">
        <v>111</v>
      </c>
    </row>
    <row r="291" spans="3:65" s="4" customFormat="1" ht="21.75" customHeight="1" x14ac:dyDescent="0.25">
      <c r="C291" s="67">
        <f>C285+1</f>
        <v>46</v>
      </c>
      <c r="D291" s="67" t="s">
        <v>209</v>
      </c>
      <c r="E291" s="68" t="s">
        <v>344</v>
      </c>
      <c r="F291" s="69" t="s">
        <v>345</v>
      </c>
      <c r="G291" s="70" t="s">
        <v>116</v>
      </c>
      <c r="H291" s="71">
        <v>15</v>
      </c>
      <c r="I291" s="72"/>
      <c r="J291" s="73">
        <f>ROUND(I291*H291,2)</f>
        <v>0</v>
      </c>
      <c r="K291" s="166" t="s">
        <v>725</v>
      </c>
      <c r="L291" s="164"/>
      <c r="M291" s="74" t="s">
        <v>2</v>
      </c>
      <c r="N291" s="75" t="s">
        <v>63</v>
      </c>
      <c r="P291" s="51">
        <f>O291*H291</f>
        <v>0</v>
      </c>
      <c r="Q291" s="51">
        <v>0.13100000000000001</v>
      </c>
      <c r="R291" s="51">
        <f>Q291*H291</f>
        <v>1.9650000000000001</v>
      </c>
      <c r="S291" s="51">
        <v>0</v>
      </c>
      <c r="T291" s="52">
        <f>S291*H291</f>
        <v>0</v>
      </c>
      <c r="AR291" s="53" t="s">
        <v>153</v>
      </c>
      <c r="AT291" s="53" t="s">
        <v>209</v>
      </c>
      <c r="AU291" s="53" t="s">
        <v>4</v>
      </c>
      <c r="AY291" s="1" t="s">
        <v>111</v>
      </c>
      <c r="BE291" s="54">
        <f>IF(N291="základní",J291,0)</f>
        <v>0</v>
      </c>
      <c r="BF291" s="54">
        <f>IF(N291="snížená",J291,0)</f>
        <v>0</v>
      </c>
      <c r="BG291" s="54">
        <f>IF(N291="zákl. přenesená",J291,0)</f>
        <v>0</v>
      </c>
      <c r="BH291" s="54">
        <f>IF(N291="sníž. přenesená",J291,0)</f>
        <v>0</v>
      </c>
      <c r="BI291" s="54">
        <f>IF(N291="nulová",J291,0)</f>
        <v>0</v>
      </c>
      <c r="BJ291" s="1" t="s">
        <v>109</v>
      </c>
      <c r="BK291" s="54">
        <f>ROUND(I291*H291,2)</f>
        <v>0</v>
      </c>
      <c r="BL291" s="1" t="s">
        <v>117</v>
      </c>
      <c r="BM291" s="53" t="s">
        <v>346</v>
      </c>
    </row>
    <row r="292" spans="3:65" s="59" customFormat="1" ht="11.25" x14ac:dyDescent="0.25">
      <c r="D292" s="154" t="s">
        <v>119</v>
      </c>
      <c r="F292" s="157" t="s">
        <v>347</v>
      </c>
      <c r="H292" s="158">
        <v>15</v>
      </c>
      <c r="I292" s="159"/>
      <c r="M292" s="60"/>
      <c r="T292" s="61"/>
      <c r="AT292" s="62" t="s">
        <v>119</v>
      </c>
      <c r="AU292" s="62" t="s">
        <v>4</v>
      </c>
      <c r="AV292" s="59" t="s">
        <v>4</v>
      </c>
      <c r="AW292" s="59" t="s">
        <v>9</v>
      </c>
      <c r="AX292" s="59" t="s">
        <v>109</v>
      </c>
      <c r="AY292" s="62" t="s">
        <v>111</v>
      </c>
    </row>
    <row r="293" spans="3:65" s="4" customFormat="1" ht="24.2" customHeight="1" x14ac:dyDescent="0.25">
      <c r="C293" s="67">
        <f>C291+1</f>
        <v>47</v>
      </c>
      <c r="D293" s="67" t="s">
        <v>209</v>
      </c>
      <c r="E293" s="68" t="s">
        <v>348</v>
      </c>
      <c r="F293" s="69" t="s">
        <v>349</v>
      </c>
      <c r="G293" s="70" t="s">
        <v>116</v>
      </c>
      <c r="H293" s="71">
        <v>2.2000000000000002</v>
      </c>
      <c r="I293" s="72"/>
      <c r="J293" s="73">
        <f>ROUND(I293*H293,2)</f>
        <v>0</v>
      </c>
      <c r="K293" s="166" t="s">
        <v>725</v>
      </c>
      <c r="L293" s="164"/>
      <c r="M293" s="74" t="s">
        <v>2</v>
      </c>
      <c r="N293" s="75" t="s">
        <v>63</v>
      </c>
      <c r="P293" s="51">
        <f>O293*H293</f>
        <v>0</v>
      </c>
      <c r="Q293" s="51">
        <v>0.13100000000000001</v>
      </c>
      <c r="R293" s="51">
        <f>Q293*H293</f>
        <v>0.28820000000000001</v>
      </c>
      <c r="S293" s="51">
        <v>0</v>
      </c>
      <c r="T293" s="52">
        <f>S293*H293</f>
        <v>0</v>
      </c>
      <c r="AR293" s="53" t="s">
        <v>153</v>
      </c>
      <c r="AT293" s="53" t="s">
        <v>209</v>
      </c>
      <c r="AU293" s="53" t="s">
        <v>4</v>
      </c>
      <c r="AY293" s="1" t="s">
        <v>111</v>
      </c>
      <c r="BE293" s="54">
        <f>IF(N293="základní",J293,0)</f>
        <v>0</v>
      </c>
      <c r="BF293" s="54">
        <f>IF(N293="snížená",J293,0)</f>
        <v>0</v>
      </c>
      <c r="BG293" s="54">
        <f>IF(N293="zákl. přenesená",J293,0)</f>
        <v>0</v>
      </c>
      <c r="BH293" s="54">
        <f>IF(N293="sníž. přenesená",J293,0)</f>
        <v>0</v>
      </c>
      <c r="BI293" s="54">
        <f>IF(N293="nulová",J293,0)</f>
        <v>0</v>
      </c>
      <c r="BJ293" s="1" t="s">
        <v>109</v>
      </c>
      <c r="BK293" s="54">
        <f>ROUND(I293*H293,2)</f>
        <v>0</v>
      </c>
      <c r="BL293" s="1" t="s">
        <v>117</v>
      </c>
      <c r="BM293" s="53" t="s">
        <v>350</v>
      </c>
    </row>
    <row r="294" spans="3:65" s="59" customFormat="1" ht="11.25" x14ac:dyDescent="0.25">
      <c r="D294" s="154" t="s">
        <v>119</v>
      </c>
      <c r="F294" s="157" t="s">
        <v>351</v>
      </c>
      <c r="H294" s="158">
        <v>2.2000000000000002</v>
      </c>
      <c r="I294" s="159"/>
      <c r="M294" s="60"/>
      <c r="T294" s="61"/>
      <c r="AT294" s="62" t="s">
        <v>119</v>
      </c>
      <c r="AU294" s="62" t="s">
        <v>4</v>
      </c>
      <c r="AV294" s="59" t="s">
        <v>4</v>
      </c>
      <c r="AW294" s="59" t="s">
        <v>9</v>
      </c>
      <c r="AX294" s="59" t="s">
        <v>109</v>
      </c>
      <c r="AY294" s="62" t="s">
        <v>111</v>
      </c>
    </row>
    <row r="295" spans="3:65" s="4" customFormat="1" ht="24.2" customHeight="1" x14ac:dyDescent="0.25">
      <c r="C295" s="94">
        <f>C293+1</f>
        <v>48</v>
      </c>
      <c r="D295" s="42" t="s">
        <v>113</v>
      </c>
      <c r="E295" s="43" t="s">
        <v>352</v>
      </c>
      <c r="F295" s="44" t="s">
        <v>324</v>
      </c>
      <c r="G295" s="45" t="s">
        <v>116</v>
      </c>
      <c r="H295" s="46">
        <v>89</v>
      </c>
      <c r="I295" s="47"/>
      <c r="J295" s="48">
        <f>ROUND(I295*H295,2)</f>
        <v>0</v>
      </c>
      <c r="K295" s="153" t="s">
        <v>725</v>
      </c>
      <c r="M295" s="49" t="s">
        <v>2</v>
      </c>
      <c r="N295" s="50" t="s">
        <v>63</v>
      </c>
      <c r="P295" s="51">
        <f>O295*H295</f>
        <v>0</v>
      </c>
      <c r="Q295" s="51">
        <v>0</v>
      </c>
      <c r="R295" s="51">
        <f>Q295*H295</f>
        <v>0</v>
      </c>
      <c r="S295" s="51">
        <v>0</v>
      </c>
      <c r="T295" s="52">
        <f>S295*H295</f>
        <v>0</v>
      </c>
      <c r="AR295" s="53" t="s">
        <v>117</v>
      </c>
      <c r="AT295" s="53" t="s">
        <v>113</v>
      </c>
      <c r="AU295" s="53" t="s">
        <v>4</v>
      </c>
      <c r="AY295" s="1" t="s">
        <v>111</v>
      </c>
      <c r="BE295" s="54">
        <f>IF(N295="základní",J295,0)</f>
        <v>0</v>
      </c>
      <c r="BF295" s="54">
        <f>IF(N295="snížená",J295,0)</f>
        <v>0</v>
      </c>
      <c r="BG295" s="54">
        <f>IF(N295="zákl. přenesená",J295,0)</f>
        <v>0</v>
      </c>
      <c r="BH295" s="54">
        <f>IF(N295="sníž. přenesená",J295,0)</f>
        <v>0</v>
      </c>
      <c r="BI295" s="54">
        <f>IF(N295="nulová",J295,0)</f>
        <v>0</v>
      </c>
      <c r="BJ295" s="1" t="s">
        <v>109</v>
      </c>
      <c r="BK295" s="54">
        <f>ROUND(I295*H295,2)</f>
        <v>0</v>
      </c>
      <c r="BL295" s="1" t="s">
        <v>117</v>
      </c>
      <c r="BM295" s="53" t="s">
        <v>353</v>
      </c>
    </row>
    <row r="296" spans="3:65" s="55" customFormat="1" ht="11.25" x14ac:dyDescent="0.25">
      <c r="D296" s="154" t="s">
        <v>119</v>
      </c>
      <c r="E296" s="58" t="s">
        <v>2</v>
      </c>
      <c r="F296" s="155" t="s">
        <v>354</v>
      </c>
      <c r="H296" s="58" t="s">
        <v>2</v>
      </c>
      <c r="I296" s="156"/>
      <c r="M296" s="56"/>
      <c r="T296" s="57"/>
      <c r="AT296" s="58" t="s">
        <v>119</v>
      </c>
      <c r="AU296" s="58" t="s">
        <v>4</v>
      </c>
      <c r="AV296" s="55" t="s">
        <v>109</v>
      </c>
      <c r="AW296" s="55" t="s">
        <v>121</v>
      </c>
      <c r="AX296" s="55" t="s">
        <v>110</v>
      </c>
      <c r="AY296" s="58" t="s">
        <v>111</v>
      </c>
    </row>
    <row r="297" spans="3:65" s="59" customFormat="1" ht="11.25" x14ac:dyDescent="0.25">
      <c r="D297" s="154" t="s">
        <v>119</v>
      </c>
      <c r="E297" s="62" t="s">
        <v>2</v>
      </c>
      <c r="F297" s="157" t="s">
        <v>355</v>
      </c>
      <c r="H297" s="158">
        <v>89</v>
      </c>
      <c r="I297" s="159"/>
      <c r="M297" s="60"/>
      <c r="T297" s="61"/>
      <c r="AT297" s="62" t="s">
        <v>119</v>
      </c>
      <c r="AU297" s="62" t="s">
        <v>4</v>
      </c>
      <c r="AV297" s="59" t="s">
        <v>4</v>
      </c>
      <c r="AW297" s="59" t="s">
        <v>121</v>
      </c>
      <c r="AX297" s="59" t="s">
        <v>110</v>
      </c>
      <c r="AY297" s="62" t="s">
        <v>111</v>
      </c>
    </row>
    <row r="298" spans="3:65" s="63" customFormat="1" ht="11.25" x14ac:dyDescent="0.25">
      <c r="D298" s="154" t="s">
        <v>119</v>
      </c>
      <c r="E298" s="66" t="s">
        <v>2</v>
      </c>
      <c r="F298" s="160" t="s">
        <v>123</v>
      </c>
      <c r="H298" s="161">
        <v>89</v>
      </c>
      <c r="I298" s="162"/>
      <c r="M298" s="64"/>
      <c r="T298" s="65"/>
      <c r="AT298" s="66" t="s">
        <v>119</v>
      </c>
      <c r="AU298" s="66" t="s">
        <v>4</v>
      </c>
      <c r="AV298" s="63" t="s">
        <v>117</v>
      </c>
      <c r="AW298" s="63" t="s">
        <v>121</v>
      </c>
      <c r="AX298" s="63" t="s">
        <v>109</v>
      </c>
      <c r="AY298" s="66" t="s">
        <v>111</v>
      </c>
    </row>
    <row r="299" spans="3:65" s="4" customFormat="1" ht="49.15" customHeight="1" x14ac:dyDescent="0.25">
      <c r="C299" s="94">
        <f>C295+1</f>
        <v>49</v>
      </c>
      <c r="D299" s="42" t="s">
        <v>113</v>
      </c>
      <c r="E299" s="43" t="s">
        <v>356</v>
      </c>
      <c r="F299" s="44" t="s">
        <v>357</v>
      </c>
      <c r="G299" s="45" t="s">
        <v>116</v>
      </c>
      <c r="H299" s="46">
        <v>89</v>
      </c>
      <c r="I299" s="47"/>
      <c r="J299" s="48">
        <f>ROUND(I299*H299,2)</f>
        <v>0</v>
      </c>
      <c r="K299" s="153" t="s">
        <v>725</v>
      </c>
      <c r="M299" s="49" t="s">
        <v>2</v>
      </c>
      <c r="N299" s="50" t="s">
        <v>63</v>
      </c>
      <c r="P299" s="51">
        <f>O299*H299</f>
        <v>0</v>
      </c>
      <c r="Q299" s="51">
        <v>0</v>
      </c>
      <c r="R299" s="51">
        <f>Q299*H299</f>
        <v>0</v>
      </c>
      <c r="S299" s="51">
        <v>0</v>
      </c>
      <c r="T299" s="52">
        <f>S299*H299</f>
        <v>0</v>
      </c>
      <c r="AR299" s="53" t="s">
        <v>117</v>
      </c>
      <c r="AT299" s="53" t="s">
        <v>113</v>
      </c>
      <c r="AU299" s="53" t="s">
        <v>4</v>
      </c>
      <c r="AY299" s="1" t="s">
        <v>111</v>
      </c>
      <c r="BE299" s="54">
        <f>IF(N299="základní",J299,0)</f>
        <v>0</v>
      </c>
      <c r="BF299" s="54">
        <f>IF(N299="snížená",J299,0)</f>
        <v>0</v>
      </c>
      <c r="BG299" s="54">
        <f>IF(N299="zákl. přenesená",J299,0)</f>
        <v>0</v>
      </c>
      <c r="BH299" s="54">
        <f>IF(N299="sníž. přenesená",J299,0)</f>
        <v>0</v>
      </c>
      <c r="BI299" s="54">
        <f>IF(N299="nulová",J299,0)</f>
        <v>0</v>
      </c>
      <c r="BJ299" s="1" t="s">
        <v>109</v>
      </c>
      <c r="BK299" s="54">
        <f>ROUND(I299*H299,2)</f>
        <v>0</v>
      </c>
      <c r="BL299" s="1" t="s">
        <v>117</v>
      </c>
      <c r="BM299" s="53" t="s">
        <v>358</v>
      </c>
    </row>
    <row r="300" spans="3:65" s="55" customFormat="1" ht="11.25" x14ac:dyDescent="0.25">
      <c r="D300" s="154" t="s">
        <v>119</v>
      </c>
      <c r="E300" s="58" t="s">
        <v>2</v>
      </c>
      <c r="F300" s="155" t="s">
        <v>359</v>
      </c>
      <c r="H300" s="58" t="s">
        <v>2</v>
      </c>
      <c r="I300" s="156"/>
      <c r="M300" s="56"/>
      <c r="T300" s="57"/>
      <c r="AT300" s="58" t="s">
        <v>119</v>
      </c>
      <c r="AU300" s="58" t="s">
        <v>4</v>
      </c>
      <c r="AV300" s="55" t="s">
        <v>109</v>
      </c>
      <c r="AW300" s="55" t="s">
        <v>121</v>
      </c>
      <c r="AX300" s="55" t="s">
        <v>110</v>
      </c>
      <c r="AY300" s="58" t="s">
        <v>111</v>
      </c>
    </row>
    <row r="301" spans="3:65" s="59" customFormat="1" ht="11.25" x14ac:dyDescent="0.25">
      <c r="D301" s="154" t="s">
        <v>119</v>
      </c>
      <c r="E301" s="62" t="s">
        <v>2</v>
      </c>
      <c r="F301" s="157" t="s">
        <v>355</v>
      </c>
      <c r="H301" s="158">
        <v>89</v>
      </c>
      <c r="I301" s="159"/>
      <c r="M301" s="60"/>
      <c r="T301" s="61"/>
      <c r="AT301" s="62" t="s">
        <v>119</v>
      </c>
      <c r="AU301" s="62" t="s">
        <v>4</v>
      </c>
      <c r="AV301" s="59" t="s">
        <v>4</v>
      </c>
      <c r="AW301" s="59" t="s">
        <v>121</v>
      </c>
      <c r="AX301" s="59" t="s">
        <v>110</v>
      </c>
      <c r="AY301" s="62" t="s">
        <v>111</v>
      </c>
    </row>
    <row r="302" spans="3:65" s="63" customFormat="1" ht="11.25" x14ac:dyDescent="0.25">
      <c r="D302" s="154" t="s">
        <v>119</v>
      </c>
      <c r="E302" s="66" t="s">
        <v>2</v>
      </c>
      <c r="F302" s="160" t="s">
        <v>123</v>
      </c>
      <c r="H302" s="161">
        <v>89</v>
      </c>
      <c r="I302" s="162"/>
      <c r="M302" s="64"/>
      <c r="T302" s="65"/>
      <c r="AT302" s="66" t="s">
        <v>119</v>
      </c>
      <c r="AU302" s="66" t="s">
        <v>4</v>
      </c>
      <c r="AV302" s="63" t="s">
        <v>117</v>
      </c>
      <c r="AW302" s="63" t="s">
        <v>121</v>
      </c>
      <c r="AX302" s="63" t="s">
        <v>109</v>
      </c>
      <c r="AY302" s="66" t="s">
        <v>111</v>
      </c>
    </row>
    <row r="303" spans="3:65" s="4" customFormat="1" ht="24.2" customHeight="1" x14ac:dyDescent="0.25">
      <c r="C303" s="94">
        <f>C299+1</f>
        <v>50</v>
      </c>
      <c r="D303" s="42" t="s">
        <v>113</v>
      </c>
      <c r="E303" s="43" t="s">
        <v>360</v>
      </c>
      <c r="F303" s="44" t="s">
        <v>361</v>
      </c>
      <c r="G303" s="45" t="s">
        <v>116</v>
      </c>
      <c r="H303" s="46">
        <v>178</v>
      </c>
      <c r="I303" s="47"/>
      <c r="J303" s="48">
        <f>ROUND(I303*H303,2)</f>
        <v>0</v>
      </c>
      <c r="K303" s="153" t="s">
        <v>725</v>
      </c>
      <c r="M303" s="49" t="s">
        <v>2</v>
      </c>
      <c r="N303" s="50" t="s">
        <v>63</v>
      </c>
      <c r="P303" s="51">
        <f>O303*H303</f>
        <v>0</v>
      </c>
      <c r="Q303" s="51">
        <v>0</v>
      </c>
      <c r="R303" s="51">
        <f>Q303*H303</f>
        <v>0</v>
      </c>
      <c r="S303" s="51">
        <v>0</v>
      </c>
      <c r="T303" s="52">
        <f>S303*H303</f>
        <v>0</v>
      </c>
      <c r="AR303" s="53" t="s">
        <v>117</v>
      </c>
      <c r="AT303" s="53" t="s">
        <v>113</v>
      </c>
      <c r="AU303" s="53" t="s">
        <v>4</v>
      </c>
      <c r="AY303" s="1" t="s">
        <v>111</v>
      </c>
      <c r="BE303" s="54">
        <f>IF(N303="základní",J303,0)</f>
        <v>0</v>
      </c>
      <c r="BF303" s="54">
        <f>IF(N303="snížená",J303,0)</f>
        <v>0</v>
      </c>
      <c r="BG303" s="54">
        <f>IF(N303="zákl. přenesená",J303,0)</f>
        <v>0</v>
      </c>
      <c r="BH303" s="54">
        <f>IF(N303="sníž. přenesená",J303,0)</f>
        <v>0</v>
      </c>
      <c r="BI303" s="54">
        <f>IF(N303="nulová",J303,0)</f>
        <v>0</v>
      </c>
      <c r="BJ303" s="1" t="s">
        <v>109</v>
      </c>
      <c r="BK303" s="54">
        <f>ROUND(I303*H303,2)</f>
        <v>0</v>
      </c>
      <c r="BL303" s="1" t="s">
        <v>117</v>
      </c>
      <c r="BM303" s="53" t="s">
        <v>362</v>
      </c>
    </row>
    <row r="304" spans="3:65" s="55" customFormat="1" ht="11.25" x14ac:dyDescent="0.25">
      <c r="D304" s="154" t="s">
        <v>119</v>
      </c>
      <c r="E304" s="58" t="s">
        <v>2</v>
      </c>
      <c r="F304" s="155" t="s">
        <v>363</v>
      </c>
      <c r="H304" s="58" t="s">
        <v>2</v>
      </c>
      <c r="I304" s="156"/>
      <c r="M304" s="56"/>
      <c r="T304" s="57"/>
      <c r="AT304" s="58" t="s">
        <v>119</v>
      </c>
      <c r="AU304" s="58" t="s">
        <v>4</v>
      </c>
      <c r="AV304" s="55" t="s">
        <v>109</v>
      </c>
      <c r="AW304" s="55" t="s">
        <v>121</v>
      </c>
      <c r="AX304" s="55" t="s">
        <v>110</v>
      </c>
      <c r="AY304" s="58" t="s">
        <v>111</v>
      </c>
    </row>
    <row r="305" spans="3:65" s="59" customFormat="1" ht="11.25" x14ac:dyDescent="0.25">
      <c r="D305" s="154" t="s">
        <v>119</v>
      </c>
      <c r="E305" s="62" t="s">
        <v>2</v>
      </c>
      <c r="F305" s="157" t="s">
        <v>364</v>
      </c>
      <c r="H305" s="158">
        <v>178</v>
      </c>
      <c r="I305" s="159"/>
      <c r="M305" s="60"/>
      <c r="T305" s="61"/>
      <c r="AT305" s="62" t="s">
        <v>119</v>
      </c>
      <c r="AU305" s="62" t="s">
        <v>4</v>
      </c>
      <c r="AV305" s="59" t="s">
        <v>4</v>
      </c>
      <c r="AW305" s="59" t="s">
        <v>121</v>
      </c>
      <c r="AX305" s="59" t="s">
        <v>110</v>
      </c>
      <c r="AY305" s="62" t="s">
        <v>111</v>
      </c>
    </row>
    <row r="306" spans="3:65" s="63" customFormat="1" ht="11.25" x14ac:dyDescent="0.25">
      <c r="D306" s="154" t="s">
        <v>119</v>
      </c>
      <c r="E306" s="66" t="s">
        <v>2</v>
      </c>
      <c r="F306" s="160" t="s">
        <v>123</v>
      </c>
      <c r="H306" s="161">
        <v>178</v>
      </c>
      <c r="I306" s="162"/>
      <c r="M306" s="64"/>
      <c r="T306" s="65"/>
      <c r="AT306" s="66" t="s">
        <v>119</v>
      </c>
      <c r="AU306" s="66" t="s">
        <v>4</v>
      </c>
      <c r="AV306" s="63" t="s">
        <v>117</v>
      </c>
      <c r="AW306" s="63" t="s">
        <v>121</v>
      </c>
      <c r="AX306" s="63" t="s">
        <v>109</v>
      </c>
      <c r="AY306" s="66" t="s">
        <v>111</v>
      </c>
    </row>
    <row r="307" spans="3:65" s="4" customFormat="1" ht="37.9" customHeight="1" x14ac:dyDescent="0.25">
      <c r="C307" s="94">
        <f>C303+1</f>
        <v>51</v>
      </c>
      <c r="D307" s="42" t="s">
        <v>113</v>
      </c>
      <c r="E307" s="43" t="s">
        <v>365</v>
      </c>
      <c r="F307" s="44" t="s">
        <v>366</v>
      </c>
      <c r="G307" s="45" t="s">
        <v>116</v>
      </c>
      <c r="H307" s="46">
        <v>89</v>
      </c>
      <c r="I307" s="47"/>
      <c r="J307" s="48">
        <f>ROUND(I307*H307,2)</f>
        <v>0</v>
      </c>
      <c r="K307" s="153" t="s">
        <v>725</v>
      </c>
      <c r="M307" s="49" t="s">
        <v>2</v>
      </c>
      <c r="N307" s="50" t="s">
        <v>63</v>
      </c>
      <c r="P307" s="51">
        <f>O307*H307</f>
        <v>0</v>
      </c>
      <c r="Q307" s="51">
        <v>0</v>
      </c>
      <c r="R307" s="51">
        <f>Q307*H307</f>
        <v>0</v>
      </c>
      <c r="S307" s="51">
        <v>0</v>
      </c>
      <c r="T307" s="52">
        <f>S307*H307</f>
        <v>0</v>
      </c>
      <c r="AR307" s="53" t="s">
        <v>117</v>
      </c>
      <c r="AT307" s="53" t="s">
        <v>113</v>
      </c>
      <c r="AU307" s="53" t="s">
        <v>4</v>
      </c>
      <c r="AY307" s="1" t="s">
        <v>111</v>
      </c>
      <c r="BE307" s="54">
        <f>IF(N307="základní",J307,0)</f>
        <v>0</v>
      </c>
      <c r="BF307" s="54">
        <f>IF(N307="snížená",J307,0)</f>
        <v>0</v>
      </c>
      <c r="BG307" s="54">
        <f>IF(N307="zákl. přenesená",J307,0)</f>
        <v>0</v>
      </c>
      <c r="BH307" s="54">
        <f>IF(N307="sníž. přenesená",J307,0)</f>
        <v>0</v>
      </c>
      <c r="BI307" s="54">
        <f>IF(N307="nulová",J307,0)</f>
        <v>0</v>
      </c>
      <c r="BJ307" s="1" t="s">
        <v>109</v>
      </c>
      <c r="BK307" s="54">
        <f>ROUND(I307*H307,2)</f>
        <v>0</v>
      </c>
      <c r="BL307" s="1" t="s">
        <v>117</v>
      </c>
      <c r="BM307" s="53" t="s">
        <v>367</v>
      </c>
    </row>
    <row r="308" spans="3:65" s="55" customFormat="1" ht="11.25" x14ac:dyDescent="0.25">
      <c r="D308" s="154" t="s">
        <v>119</v>
      </c>
      <c r="E308" s="58" t="s">
        <v>2</v>
      </c>
      <c r="F308" s="155" t="s">
        <v>368</v>
      </c>
      <c r="H308" s="58" t="s">
        <v>2</v>
      </c>
      <c r="I308" s="156"/>
      <c r="M308" s="56"/>
      <c r="T308" s="57"/>
      <c r="AT308" s="58" t="s">
        <v>119</v>
      </c>
      <c r="AU308" s="58" t="s">
        <v>4</v>
      </c>
      <c r="AV308" s="55" t="s">
        <v>109</v>
      </c>
      <c r="AW308" s="55" t="s">
        <v>121</v>
      </c>
      <c r="AX308" s="55" t="s">
        <v>110</v>
      </c>
      <c r="AY308" s="58" t="s">
        <v>111</v>
      </c>
    </row>
    <row r="309" spans="3:65" s="59" customFormat="1" ht="11.25" x14ac:dyDescent="0.25">
      <c r="D309" s="154" t="s">
        <v>119</v>
      </c>
      <c r="E309" s="62" t="s">
        <v>2</v>
      </c>
      <c r="F309" s="157" t="s">
        <v>369</v>
      </c>
      <c r="H309" s="158">
        <v>89</v>
      </c>
      <c r="I309" s="159"/>
      <c r="M309" s="60"/>
      <c r="T309" s="61"/>
      <c r="AT309" s="62" t="s">
        <v>119</v>
      </c>
      <c r="AU309" s="62" t="s">
        <v>4</v>
      </c>
      <c r="AV309" s="59" t="s">
        <v>4</v>
      </c>
      <c r="AW309" s="59" t="s">
        <v>121</v>
      </c>
      <c r="AX309" s="59" t="s">
        <v>110</v>
      </c>
      <c r="AY309" s="62" t="s">
        <v>111</v>
      </c>
    </row>
    <row r="310" spans="3:65" s="63" customFormat="1" ht="11.25" x14ac:dyDescent="0.25">
      <c r="D310" s="154" t="s">
        <v>119</v>
      </c>
      <c r="E310" s="66" t="s">
        <v>43</v>
      </c>
      <c r="F310" s="160" t="s">
        <v>123</v>
      </c>
      <c r="H310" s="161">
        <v>89</v>
      </c>
      <c r="I310" s="162"/>
      <c r="M310" s="64"/>
      <c r="T310" s="65"/>
      <c r="AT310" s="66" t="s">
        <v>119</v>
      </c>
      <c r="AU310" s="66" t="s">
        <v>4</v>
      </c>
      <c r="AV310" s="63" t="s">
        <v>117</v>
      </c>
      <c r="AW310" s="63" t="s">
        <v>121</v>
      </c>
      <c r="AX310" s="63" t="s">
        <v>109</v>
      </c>
      <c r="AY310" s="66" t="s">
        <v>111</v>
      </c>
    </row>
    <row r="311" spans="3:65" s="35" customFormat="1" ht="22.9" customHeight="1" x14ac:dyDescent="0.2">
      <c r="D311" s="39" t="s">
        <v>106</v>
      </c>
      <c r="E311" s="151" t="s">
        <v>153</v>
      </c>
      <c r="F311" s="151" t="s">
        <v>370</v>
      </c>
      <c r="I311" s="150"/>
      <c r="J311" s="152">
        <f>BK311</f>
        <v>0</v>
      </c>
      <c r="M311" s="36"/>
      <c r="P311" s="37">
        <f>SUM(P312:P321)</f>
        <v>0</v>
      </c>
      <c r="R311" s="37">
        <f>SUM(R312:R321)</f>
        <v>0.14161000000000001</v>
      </c>
      <c r="T311" s="38">
        <f>SUM(T312:T321)</f>
        <v>0</v>
      </c>
      <c r="AR311" s="39" t="s">
        <v>109</v>
      </c>
      <c r="AT311" s="40" t="s">
        <v>106</v>
      </c>
      <c r="AU311" s="40" t="s">
        <v>109</v>
      </c>
      <c r="AY311" s="39" t="s">
        <v>111</v>
      </c>
      <c r="BK311" s="41">
        <f>SUM(BK312:BK321)</f>
        <v>0</v>
      </c>
    </row>
    <row r="312" spans="3:65" s="4" customFormat="1" ht="33" customHeight="1" x14ac:dyDescent="0.25">
      <c r="C312" s="94">
        <f>C307+1</f>
        <v>52</v>
      </c>
      <c r="D312" s="42" t="s">
        <v>113</v>
      </c>
      <c r="E312" s="43" t="s">
        <v>371</v>
      </c>
      <c r="F312" s="44" t="s">
        <v>372</v>
      </c>
      <c r="G312" s="45" t="s">
        <v>227</v>
      </c>
      <c r="H312" s="46">
        <f>H315</f>
        <v>35</v>
      </c>
      <c r="I312" s="47"/>
      <c r="J312" s="48">
        <f>ROUND(I312*H312,2)</f>
        <v>0</v>
      </c>
      <c r="K312" s="153" t="s">
        <v>725</v>
      </c>
      <c r="M312" s="49" t="s">
        <v>2</v>
      </c>
      <c r="N312" s="50" t="s">
        <v>63</v>
      </c>
      <c r="P312" s="51">
        <f>O312*H312</f>
        <v>0</v>
      </c>
      <c r="Q312" s="51">
        <v>2.0000000000000002E-5</v>
      </c>
      <c r="R312" s="51">
        <f>Q312*H312</f>
        <v>7.000000000000001E-4</v>
      </c>
      <c r="S312" s="51">
        <v>0</v>
      </c>
      <c r="T312" s="52">
        <f>S312*H312</f>
        <v>0</v>
      </c>
      <c r="AR312" s="53" t="s">
        <v>117</v>
      </c>
      <c r="AT312" s="53" t="s">
        <v>113</v>
      </c>
      <c r="AU312" s="53" t="s">
        <v>4</v>
      </c>
      <c r="AY312" s="1" t="s">
        <v>111</v>
      </c>
      <c r="BE312" s="54">
        <f>IF(N312="základní",J312,0)</f>
        <v>0</v>
      </c>
      <c r="BF312" s="54">
        <f>IF(N312="snížená",J312,0)</f>
        <v>0</v>
      </c>
      <c r="BG312" s="54">
        <f>IF(N312="zákl. přenesená",J312,0)</f>
        <v>0</v>
      </c>
      <c r="BH312" s="54">
        <f>IF(N312="sníž. přenesená",J312,0)</f>
        <v>0</v>
      </c>
      <c r="BI312" s="54">
        <f>IF(N312="nulová",J312,0)</f>
        <v>0</v>
      </c>
      <c r="BJ312" s="1" t="s">
        <v>109</v>
      </c>
      <c r="BK312" s="54">
        <f>ROUND(I312*H312,2)</f>
        <v>0</v>
      </c>
      <c r="BL312" s="1" t="s">
        <v>117</v>
      </c>
      <c r="BM312" s="53" t="s">
        <v>373</v>
      </c>
    </row>
    <row r="313" spans="3:65" s="55" customFormat="1" ht="11.25" x14ac:dyDescent="0.25">
      <c r="D313" s="154" t="s">
        <v>119</v>
      </c>
      <c r="E313" s="58" t="s">
        <v>2</v>
      </c>
      <c r="F313" s="155" t="s">
        <v>374</v>
      </c>
      <c r="H313" s="58" t="s">
        <v>2</v>
      </c>
      <c r="I313" s="156"/>
      <c r="M313" s="56"/>
      <c r="T313" s="57"/>
      <c r="AT313" s="58" t="s">
        <v>119</v>
      </c>
      <c r="AU313" s="58" t="s">
        <v>4</v>
      </c>
      <c r="AV313" s="55" t="s">
        <v>109</v>
      </c>
      <c r="AW313" s="55" t="s">
        <v>121</v>
      </c>
      <c r="AX313" s="55" t="s">
        <v>110</v>
      </c>
      <c r="AY313" s="58" t="s">
        <v>111</v>
      </c>
    </row>
    <row r="314" spans="3:65" s="59" customFormat="1" ht="11.25" x14ac:dyDescent="0.25">
      <c r="D314" s="154" t="s">
        <v>119</v>
      </c>
      <c r="E314" s="62" t="s">
        <v>2</v>
      </c>
      <c r="F314" s="157" t="s">
        <v>375</v>
      </c>
      <c r="H314" s="158">
        <v>35</v>
      </c>
      <c r="I314" s="159"/>
      <c r="M314" s="60"/>
      <c r="T314" s="61"/>
      <c r="AT314" s="62" t="s">
        <v>119</v>
      </c>
      <c r="AU314" s="62" t="s">
        <v>4</v>
      </c>
      <c r="AV314" s="59" t="s">
        <v>4</v>
      </c>
      <c r="AW314" s="59" t="s">
        <v>121</v>
      </c>
      <c r="AX314" s="59" t="s">
        <v>110</v>
      </c>
      <c r="AY314" s="62" t="s">
        <v>111</v>
      </c>
    </row>
    <row r="315" spans="3:65" s="63" customFormat="1" ht="11.25" x14ac:dyDescent="0.25">
      <c r="D315" s="154" t="s">
        <v>119</v>
      </c>
      <c r="E315" s="66" t="s">
        <v>2</v>
      </c>
      <c r="F315" s="160" t="s">
        <v>123</v>
      </c>
      <c r="H315" s="161">
        <f>H314</f>
        <v>35</v>
      </c>
      <c r="I315" s="162"/>
      <c r="M315" s="64"/>
      <c r="T315" s="65"/>
      <c r="AT315" s="66" t="s">
        <v>119</v>
      </c>
      <c r="AU315" s="66" t="s">
        <v>4</v>
      </c>
      <c r="AV315" s="63" t="s">
        <v>117</v>
      </c>
      <c r="AW315" s="63" t="s">
        <v>121</v>
      </c>
      <c r="AX315" s="63" t="s">
        <v>109</v>
      </c>
      <c r="AY315" s="66" t="s">
        <v>111</v>
      </c>
    </row>
    <row r="316" spans="3:65" s="4" customFormat="1" ht="24.2" customHeight="1" x14ac:dyDescent="0.25">
      <c r="C316" s="67">
        <f>C312+1</f>
        <v>53</v>
      </c>
      <c r="D316" s="67" t="s">
        <v>209</v>
      </c>
      <c r="E316" s="68" t="s">
        <v>376</v>
      </c>
      <c r="F316" s="69" t="s">
        <v>377</v>
      </c>
      <c r="G316" s="70" t="s">
        <v>227</v>
      </c>
      <c r="H316" s="71">
        <f>H317</f>
        <v>38.5</v>
      </c>
      <c r="I316" s="72"/>
      <c r="J316" s="73">
        <f>ROUND(I316*H316,2)</f>
        <v>0</v>
      </c>
      <c r="K316" s="166" t="s">
        <v>725</v>
      </c>
      <c r="L316" s="164"/>
      <c r="M316" s="74" t="s">
        <v>2</v>
      </c>
      <c r="N316" s="75" t="s">
        <v>63</v>
      </c>
      <c r="P316" s="51">
        <f>O316*H316</f>
        <v>0</v>
      </c>
      <c r="Q316" s="51">
        <v>3.6600000000000001E-3</v>
      </c>
      <c r="R316" s="51">
        <f>Q316*H316</f>
        <v>0.14091000000000001</v>
      </c>
      <c r="S316" s="51">
        <v>0</v>
      </c>
      <c r="T316" s="52">
        <f>S316*H316</f>
        <v>0</v>
      </c>
      <c r="AR316" s="53" t="s">
        <v>153</v>
      </c>
      <c r="AT316" s="53" t="s">
        <v>209</v>
      </c>
      <c r="AU316" s="53" t="s">
        <v>4</v>
      </c>
      <c r="AY316" s="1" t="s">
        <v>111</v>
      </c>
      <c r="BE316" s="54">
        <f>IF(N316="základní",J316,0)</f>
        <v>0</v>
      </c>
      <c r="BF316" s="54">
        <f>IF(N316="snížená",J316,0)</f>
        <v>0</v>
      </c>
      <c r="BG316" s="54">
        <f>IF(N316="zákl. přenesená",J316,0)</f>
        <v>0</v>
      </c>
      <c r="BH316" s="54">
        <f>IF(N316="sníž. přenesená",J316,0)</f>
        <v>0</v>
      </c>
      <c r="BI316" s="54">
        <f>IF(N316="nulová",J316,0)</f>
        <v>0</v>
      </c>
      <c r="BJ316" s="1" t="s">
        <v>109</v>
      </c>
      <c r="BK316" s="54">
        <f>ROUND(I316*H316,2)</f>
        <v>0</v>
      </c>
      <c r="BL316" s="1" t="s">
        <v>117</v>
      </c>
      <c r="BM316" s="53" t="s">
        <v>378</v>
      </c>
    </row>
    <row r="317" spans="3:65" s="59" customFormat="1" ht="11.25" x14ac:dyDescent="0.25">
      <c r="D317" s="154" t="s">
        <v>119</v>
      </c>
      <c r="F317" s="157" t="s">
        <v>379</v>
      </c>
      <c r="H317" s="158">
        <f>H312*1.1</f>
        <v>38.5</v>
      </c>
      <c r="I317" s="159"/>
      <c r="M317" s="60"/>
      <c r="T317" s="61"/>
      <c r="AT317" s="62" t="s">
        <v>119</v>
      </c>
      <c r="AU317" s="62" t="s">
        <v>4</v>
      </c>
      <c r="AV317" s="59" t="s">
        <v>4</v>
      </c>
      <c r="AW317" s="59" t="s">
        <v>9</v>
      </c>
      <c r="AX317" s="59" t="s">
        <v>109</v>
      </c>
      <c r="AY317" s="62" t="s">
        <v>111</v>
      </c>
    </row>
    <row r="318" spans="3:65" s="4" customFormat="1" ht="24.2" customHeight="1" x14ac:dyDescent="0.25">
      <c r="C318" s="94">
        <f>C316+1</f>
        <v>54</v>
      </c>
      <c r="D318" s="42" t="s">
        <v>113</v>
      </c>
      <c r="E318" s="43" t="s">
        <v>380</v>
      </c>
      <c r="F318" s="44" t="s">
        <v>381</v>
      </c>
      <c r="G318" s="45" t="s">
        <v>16</v>
      </c>
      <c r="H318" s="46">
        <f>H321</f>
        <v>8.5124999999999993</v>
      </c>
      <c r="I318" s="47"/>
      <c r="J318" s="48">
        <f>ROUND(I318*H318,2)</f>
        <v>0</v>
      </c>
      <c r="K318" s="153" t="s">
        <v>725</v>
      </c>
      <c r="M318" s="49" t="s">
        <v>2</v>
      </c>
      <c r="N318" s="50" t="s">
        <v>63</v>
      </c>
      <c r="P318" s="51">
        <f>O318*H318</f>
        <v>0</v>
      </c>
      <c r="Q318" s="51">
        <v>0</v>
      </c>
      <c r="R318" s="51">
        <f>Q318*H318</f>
        <v>0</v>
      </c>
      <c r="S318" s="51">
        <v>0</v>
      </c>
      <c r="T318" s="52">
        <f>S318*H318</f>
        <v>0</v>
      </c>
      <c r="AR318" s="53" t="s">
        <v>117</v>
      </c>
      <c r="AT318" s="53" t="s">
        <v>113</v>
      </c>
      <c r="AU318" s="53" t="s">
        <v>4</v>
      </c>
      <c r="AY318" s="1" t="s">
        <v>111</v>
      </c>
      <c r="BE318" s="54">
        <f>IF(N318="základní",J318,0)</f>
        <v>0</v>
      </c>
      <c r="BF318" s="54">
        <f>IF(N318="snížená",J318,0)</f>
        <v>0</v>
      </c>
      <c r="BG318" s="54">
        <f>IF(N318="zákl. přenesená",J318,0)</f>
        <v>0</v>
      </c>
      <c r="BH318" s="54">
        <f>IF(N318="sníž. přenesená",J318,0)</f>
        <v>0</v>
      </c>
      <c r="BI318" s="54">
        <f>IF(N318="nulová",J318,0)</f>
        <v>0</v>
      </c>
      <c r="BJ318" s="1" t="s">
        <v>109</v>
      </c>
      <c r="BK318" s="54">
        <f>ROUND(I318*H318,2)</f>
        <v>0</v>
      </c>
      <c r="BL318" s="1" t="s">
        <v>117</v>
      </c>
      <c r="BM318" s="53" t="s">
        <v>382</v>
      </c>
    </row>
    <row r="319" spans="3:65" s="55" customFormat="1" ht="12" x14ac:dyDescent="0.25">
      <c r="D319" s="154" t="s">
        <v>119</v>
      </c>
      <c r="E319" s="58" t="s">
        <v>2</v>
      </c>
      <c r="F319" s="155" t="s">
        <v>383</v>
      </c>
      <c r="H319" s="58" t="s">
        <v>2</v>
      </c>
      <c r="I319" s="156"/>
      <c r="M319" s="56"/>
      <c r="N319" s="50"/>
      <c r="T319" s="57"/>
      <c r="AT319" s="58" t="s">
        <v>119</v>
      </c>
      <c r="AU319" s="58" t="s">
        <v>4</v>
      </c>
      <c r="AV319" s="55" t="s">
        <v>109</v>
      </c>
      <c r="AW319" s="55" t="s">
        <v>121</v>
      </c>
      <c r="AX319" s="55" t="s">
        <v>110</v>
      </c>
      <c r="AY319" s="58" t="s">
        <v>111</v>
      </c>
    </row>
    <row r="320" spans="3:65" s="59" customFormat="1" ht="12" x14ac:dyDescent="0.25">
      <c r="D320" s="154" t="s">
        <v>119</v>
      </c>
      <c r="E320" s="62" t="s">
        <v>2</v>
      </c>
      <c r="F320" s="157" t="s">
        <v>384</v>
      </c>
      <c r="H320" s="158">
        <f>34.05*0.25</f>
        <v>8.5124999999999993</v>
      </c>
      <c r="I320" s="159"/>
      <c r="M320" s="60"/>
      <c r="N320" s="50"/>
      <c r="T320" s="61"/>
      <c r="AT320" s="62" t="s">
        <v>119</v>
      </c>
      <c r="AU320" s="62" t="s">
        <v>4</v>
      </c>
      <c r="AV320" s="59" t="s">
        <v>4</v>
      </c>
      <c r="AW320" s="59" t="s">
        <v>121</v>
      </c>
      <c r="AX320" s="59" t="s">
        <v>110</v>
      </c>
      <c r="AY320" s="62" t="s">
        <v>111</v>
      </c>
    </row>
    <row r="321" spans="3:65" s="63" customFormat="1" ht="12" x14ac:dyDescent="0.25">
      <c r="D321" s="154" t="s">
        <v>119</v>
      </c>
      <c r="E321" s="66" t="s">
        <v>2</v>
      </c>
      <c r="F321" s="160" t="s">
        <v>123</v>
      </c>
      <c r="H321" s="161">
        <f>H320</f>
        <v>8.5124999999999993</v>
      </c>
      <c r="I321" s="162"/>
      <c r="M321" s="64"/>
      <c r="N321" s="50"/>
      <c r="T321" s="65"/>
      <c r="AT321" s="66" t="s">
        <v>119</v>
      </c>
      <c r="AU321" s="66" t="s">
        <v>4</v>
      </c>
      <c r="AV321" s="63" t="s">
        <v>117</v>
      </c>
      <c r="AW321" s="63" t="s">
        <v>121</v>
      </c>
      <c r="AX321" s="63" t="s">
        <v>109</v>
      </c>
      <c r="AY321" s="66" t="s">
        <v>111</v>
      </c>
    </row>
    <row r="322" spans="3:65" s="63" customFormat="1" ht="36" x14ac:dyDescent="0.25">
      <c r="C322" s="94">
        <v>55</v>
      </c>
      <c r="D322" s="42"/>
      <c r="E322" s="43" t="s">
        <v>749</v>
      </c>
      <c r="F322" s="44" t="s">
        <v>750</v>
      </c>
      <c r="G322" s="45" t="s">
        <v>249</v>
      </c>
      <c r="H322" s="46">
        <v>2</v>
      </c>
      <c r="I322" s="47"/>
      <c r="J322" s="48">
        <f>ROUND(I322*H322,2)</f>
        <v>0</v>
      </c>
      <c r="M322" s="64"/>
      <c r="N322" s="50" t="s">
        <v>63</v>
      </c>
      <c r="T322" s="65"/>
      <c r="AT322" s="66"/>
      <c r="AU322" s="66"/>
      <c r="AY322" s="66"/>
    </row>
    <row r="323" spans="3:65" s="35" customFormat="1" ht="22.9" customHeight="1" x14ac:dyDescent="0.2">
      <c r="D323" s="39" t="s">
        <v>106</v>
      </c>
      <c r="E323" s="151" t="s">
        <v>162</v>
      </c>
      <c r="F323" s="151" t="s">
        <v>385</v>
      </c>
      <c r="I323" s="150"/>
      <c r="J323" s="152">
        <f>BK323</f>
        <v>0</v>
      </c>
      <c r="M323" s="36"/>
      <c r="P323" s="37">
        <f>SUM(P324:P336)</f>
        <v>0</v>
      </c>
      <c r="R323" s="37">
        <f>SUM(R324:R336)</f>
        <v>560.72038199999997</v>
      </c>
      <c r="T323" s="38">
        <f>SUM(T324:T336)</f>
        <v>0</v>
      </c>
      <c r="AR323" s="39" t="s">
        <v>109</v>
      </c>
      <c r="AT323" s="40" t="s">
        <v>106</v>
      </c>
      <c r="AU323" s="40" t="s">
        <v>109</v>
      </c>
      <c r="AY323" s="39" t="s">
        <v>111</v>
      </c>
      <c r="BK323" s="41">
        <f>SUM(BK324:BK336)</f>
        <v>0</v>
      </c>
    </row>
    <row r="324" spans="3:65" s="4" customFormat="1" ht="24.2" customHeight="1" x14ac:dyDescent="0.25">
      <c r="C324" s="42">
        <v>56</v>
      </c>
      <c r="D324" s="42" t="s">
        <v>113</v>
      </c>
      <c r="E324" s="43" t="s">
        <v>386</v>
      </c>
      <c r="F324" s="44" t="s">
        <v>387</v>
      </c>
      <c r="G324" s="45" t="s">
        <v>227</v>
      </c>
      <c r="H324" s="46">
        <v>166</v>
      </c>
      <c r="I324" s="47"/>
      <c r="J324" s="48">
        <f t="shared" ref="J324:J330" si="11">ROUND(I324*H324,2)</f>
        <v>0</v>
      </c>
      <c r="K324" s="153" t="s">
        <v>725</v>
      </c>
      <c r="M324" s="49" t="s">
        <v>2</v>
      </c>
      <c r="N324" s="50" t="s">
        <v>63</v>
      </c>
      <c r="P324" s="51">
        <f t="shared" ref="P324:P330" si="12">O324*H324</f>
        <v>0</v>
      </c>
      <c r="Q324" s="51">
        <v>7.3999999999999999E-4</v>
      </c>
      <c r="R324" s="51">
        <f t="shared" ref="R324:R330" si="13">Q324*H324</f>
        <v>0.12284</v>
      </c>
      <c r="S324" s="51">
        <v>0</v>
      </c>
      <c r="T324" s="52">
        <f t="shared" ref="T324:T330" si="14">S324*H324</f>
        <v>0</v>
      </c>
      <c r="AR324" s="53" t="s">
        <v>117</v>
      </c>
      <c r="AT324" s="53" t="s">
        <v>113</v>
      </c>
      <c r="AU324" s="53" t="s">
        <v>4</v>
      </c>
      <c r="AY324" s="1" t="s">
        <v>111</v>
      </c>
      <c r="BE324" s="54">
        <f t="shared" ref="BE324:BE330" si="15">IF(N324="základní",J324,0)</f>
        <v>0</v>
      </c>
      <c r="BF324" s="54">
        <f t="shared" ref="BF324:BF330" si="16">IF(N324="snížená",J324,0)</f>
        <v>0</v>
      </c>
      <c r="BG324" s="54">
        <f t="shared" ref="BG324:BG330" si="17">IF(N324="zákl. přenesená",J324,0)</f>
        <v>0</v>
      </c>
      <c r="BH324" s="54">
        <f t="shared" ref="BH324:BH330" si="18">IF(N324="sníž. přenesená",J324,0)</f>
        <v>0</v>
      </c>
      <c r="BI324" s="54">
        <f t="shared" ref="BI324:BI330" si="19">IF(N324="nulová",J324,0)</f>
        <v>0</v>
      </c>
      <c r="BJ324" s="1" t="s">
        <v>109</v>
      </c>
      <c r="BK324" s="54">
        <f t="shared" ref="BK324:BK330" si="20">ROUND(I324*H324,2)</f>
        <v>0</v>
      </c>
      <c r="BL324" s="1" t="s">
        <v>117</v>
      </c>
      <c r="BM324" s="53" t="s">
        <v>388</v>
      </c>
    </row>
    <row r="325" spans="3:65" s="4" customFormat="1" ht="16.5" customHeight="1" x14ac:dyDescent="0.25">
      <c r="C325" s="67">
        <f>C324+1</f>
        <v>57</v>
      </c>
      <c r="D325" s="67" t="s">
        <v>209</v>
      </c>
      <c r="E325" s="68" t="s">
        <v>389</v>
      </c>
      <c r="F325" s="69" t="s">
        <v>390</v>
      </c>
      <c r="G325" s="70" t="s">
        <v>309</v>
      </c>
      <c r="H325" s="71">
        <v>58</v>
      </c>
      <c r="I325" s="72"/>
      <c r="J325" s="73">
        <f t="shared" si="11"/>
        <v>0</v>
      </c>
      <c r="K325" s="166" t="s">
        <v>725</v>
      </c>
      <c r="L325" s="164"/>
      <c r="M325" s="74" t="s">
        <v>2</v>
      </c>
      <c r="N325" s="75" t="s">
        <v>63</v>
      </c>
      <c r="P325" s="51">
        <f t="shared" si="12"/>
        <v>0</v>
      </c>
      <c r="Q325" s="51">
        <v>0</v>
      </c>
      <c r="R325" s="51">
        <f t="shared" si="13"/>
        <v>0</v>
      </c>
      <c r="S325" s="51">
        <v>0</v>
      </c>
      <c r="T325" s="52">
        <f t="shared" si="14"/>
        <v>0</v>
      </c>
      <c r="AR325" s="53" t="s">
        <v>153</v>
      </c>
      <c r="AT325" s="53" t="s">
        <v>209</v>
      </c>
      <c r="AU325" s="53" t="s">
        <v>4</v>
      </c>
      <c r="AY325" s="1" t="s">
        <v>111</v>
      </c>
      <c r="BE325" s="54">
        <f t="shared" si="15"/>
        <v>0</v>
      </c>
      <c r="BF325" s="54">
        <f t="shared" si="16"/>
        <v>0</v>
      </c>
      <c r="BG325" s="54">
        <f t="shared" si="17"/>
        <v>0</v>
      </c>
      <c r="BH325" s="54">
        <f t="shared" si="18"/>
        <v>0</v>
      </c>
      <c r="BI325" s="54">
        <f t="shared" si="19"/>
        <v>0</v>
      </c>
      <c r="BJ325" s="1" t="s">
        <v>109</v>
      </c>
      <c r="BK325" s="54">
        <f t="shared" si="20"/>
        <v>0</v>
      </c>
      <c r="BL325" s="1" t="s">
        <v>117</v>
      </c>
      <c r="BM325" s="53" t="s">
        <v>391</v>
      </c>
    </row>
    <row r="326" spans="3:65" s="4" customFormat="1" ht="16.5" customHeight="1" x14ac:dyDescent="0.25">
      <c r="C326" s="67">
        <f t="shared" ref="C326:C339" si="21">C325+1</f>
        <v>58</v>
      </c>
      <c r="D326" s="67" t="s">
        <v>209</v>
      </c>
      <c r="E326" s="68" t="s">
        <v>392</v>
      </c>
      <c r="F326" s="69" t="s">
        <v>393</v>
      </c>
      <c r="G326" s="70" t="s">
        <v>227</v>
      </c>
      <c r="H326" s="71">
        <v>166</v>
      </c>
      <c r="I326" s="182"/>
      <c r="J326" s="73">
        <f t="shared" si="11"/>
        <v>0</v>
      </c>
      <c r="K326" s="166" t="s">
        <v>725</v>
      </c>
      <c r="L326" s="164"/>
      <c r="M326" s="74" t="s">
        <v>2</v>
      </c>
      <c r="N326" s="75" t="s">
        <v>63</v>
      </c>
      <c r="P326" s="51">
        <f t="shared" si="12"/>
        <v>0</v>
      </c>
      <c r="Q326" s="51">
        <v>0</v>
      </c>
      <c r="R326" s="51">
        <f t="shared" si="13"/>
        <v>0</v>
      </c>
      <c r="S326" s="51">
        <v>0</v>
      </c>
      <c r="T326" s="52">
        <f t="shared" si="14"/>
        <v>0</v>
      </c>
      <c r="AR326" s="53" t="s">
        <v>153</v>
      </c>
      <c r="AT326" s="53" t="s">
        <v>209</v>
      </c>
      <c r="AU326" s="53" t="s">
        <v>4</v>
      </c>
      <c r="AY326" s="1" t="s">
        <v>111</v>
      </c>
      <c r="BE326" s="54">
        <f t="shared" si="15"/>
        <v>0</v>
      </c>
      <c r="BF326" s="54">
        <f t="shared" si="16"/>
        <v>0</v>
      </c>
      <c r="BG326" s="54">
        <f t="shared" si="17"/>
        <v>0</v>
      </c>
      <c r="BH326" s="54">
        <f t="shared" si="18"/>
        <v>0</v>
      </c>
      <c r="BI326" s="54">
        <f t="shared" si="19"/>
        <v>0</v>
      </c>
      <c r="BJ326" s="1" t="s">
        <v>109</v>
      </c>
      <c r="BK326" s="54">
        <f t="shared" si="20"/>
        <v>0</v>
      </c>
      <c r="BL326" s="1" t="s">
        <v>117</v>
      </c>
      <c r="BM326" s="53" t="s">
        <v>394</v>
      </c>
    </row>
    <row r="327" spans="3:65" s="4" customFormat="1" ht="24.2" customHeight="1" x14ac:dyDescent="0.25">
      <c r="C327" s="94">
        <f t="shared" si="21"/>
        <v>59</v>
      </c>
      <c r="D327" s="42" t="s">
        <v>113</v>
      </c>
      <c r="E327" s="43" t="s">
        <v>395</v>
      </c>
      <c r="F327" s="44" t="s">
        <v>396</v>
      </c>
      <c r="G327" s="45" t="s">
        <v>227</v>
      </c>
      <c r="H327" s="46">
        <v>48</v>
      </c>
      <c r="I327" s="47"/>
      <c r="J327" s="48">
        <f t="shared" si="11"/>
        <v>0</v>
      </c>
      <c r="K327" s="153" t="s">
        <v>2</v>
      </c>
      <c r="M327" s="49" t="s">
        <v>2</v>
      </c>
      <c r="N327" s="50" t="s">
        <v>63</v>
      </c>
      <c r="P327" s="51">
        <f t="shared" si="12"/>
        <v>0</v>
      </c>
      <c r="Q327" s="51">
        <v>0</v>
      </c>
      <c r="R327" s="51">
        <f t="shared" si="13"/>
        <v>0</v>
      </c>
      <c r="S327" s="51">
        <v>0</v>
      </c>
      <c r="T327" s="52">
        <f t="shared" si="14"/>
        <v>0</v>
      </c>
      <c r="AR327" s="53" t="s">
        <v>117</v>
      </c>
      <c r="AT327" s="53" t="s">
        <v>113</v>
      </c>
      <c r="AU327" s="53" t="s">
        <v>4</v>
      </c>
      <c r="AY327" s="1" t="s">
        <v>111</v>
      </c>
      <c r="BE327" s="54">
        <f t="shared" si="15"/>
        <v>0</v>
      </c>
      <c r="BF327" s="54">
        <f t="shared" si="16"/>
        <v>0</v>
      </c>
      <c r="BG327" s="54">
        <f t="shared" si="17"/>
        <v>0</v>
      </c>
      <c r="BH327" s="54">
        <f t="shared" si="18"/>
        <v>0</v>
      </c>
      <c r="BI327" s="54">
        <f t="shared" si="19"/>
        <v>0</v>
      </c>
      <c r="BJ327" s="1" t="s">
        <v>109</v>
      </c>
      <c r="BK327" s="54">
        <f t="shared" si="20"/>
        <v>0</v>
      </c>
      <c r="BL327" s="1" t="s">
        <v>117</v>
      </c>
      <c r="BM327" s="53" t="s">
        <v>397</v>
      </c>
    </row>
    <row r="328" spans="3:65" s="4" customFormat="1" ht="16.5" customHeight="1" x14ac:dyDescent="0.25">
      <c r="C328" s="67">
        <f t="shared" si="21"/>
        <v>60</v>
      </c>
      <c r="D328" s="67" t="s">
        <v>209</v>
      </c>
      <c r="E328" s="68" t="s">
        <v>398</v>
      </c>
      <c r="F328" s="69" t="s">
        <v>399</v>
      </c>
      <c r="G328" s="70" t="s">
        <v>227</v>
      </c>
      <c r="H328" s="71">
        <v>48</v>
      </c>
      <c r="I328" s="181"/>
      <c r="J328" s="73">
        <f t="shared" si="11"/>
        <v>0</v>
      </c>
      <c r="K328" s="166" t="s">
        <v>725</v>
      </c>
      <c r="L328" s="164"/>
      <c r="M328" s="74" t="s">
        <v>2</v>
      </c>
      <c r="N328" s="75" t="s">
        <v>63</v>
      </c>
      <c r="P328" s="51">
        <f t="shared" si="12"/>
        <v>0</v>
      </c>
      <c r="Q328" s="51">
        <v>0</v>
      </c>
      <c r="R328" s="51">
        <f t="shared" si="13"/>
        <v>0</v>
      </c>
      <c r="S328" s="51">
        <v>0</v>
      </c>
      <c r="T328" s="52">
        <f t="shared" si="14"/>
        <v>0</v>
      </c>
      <c r="AR328" s="53" t="s">
        <v>153</v>
      </c>
      <c r="AT328" s="53" t="s">
        <v>209</v>
      </c>
      <c r="AU328" s="53" t="s">
        <v>4</v>
      </c>
      <c r="AY328" s="1" t="s">
        <v>111</v>
      </c>
      <c r="BE328" s="54">
        <f t="shared" si="15"/>
        <v>0</v>
      </c>
      <c r="BF328" s="54">
        <f t="shared" si="16"/>
        <v>0</v>
      </c>
      <c r="BG328" s="54">
        <f t="shared" si="17"/>
        <v>0</v>
      </c>
      <c r="BH328" s="54">
        <f t="shared" si="18"/>
        <v>0</v>
      </c>
      <c r="BI328" s="54">
        <f t="shared" si="19"/>
        <v>0</v>
      </c>
      <c r="BJ328" s="1" t="s">
        <v>109</v>
      </c>
      <c r="BK328" s="54">
        <f t="shared" si="20"/>
        <v>0</v>
      </c>
      <c r="BL328" s="1" t="s">
        <v>117</v>
      </c>
      <c r="BM328" s="53" t="s">
        <v>400</v>
      </c>
    </row>
    <row r="329" spans="3:65" s="4" customFormat="1" ht="49.15" customHeight="1" x14ac:dyDescent="0.25">
      <c r="C329" s="94">
        <f t="shared" si="21"/>
        <v>61</v>
      </c>
      <c r="D329" s="42" t="s">
        <v>113</v>
      </c>
      <c r="E329" s="43" t="s">
        <v>401</v>
      </c>
      <c r="F329" s="44" t="s">
        <v>402</v>
      </c>
      <c r="G329" s="45" t="s">
        <v>227</v>
      </c>
      <c r="H329" s="46">
        <v>18</v>
      </c>
      <c r="I329" s="47"/>
      <c r="J329" s="48">
        <f t="shared" si="11"/>
        <v>0</v>
      </c>
      <c r="K329" s="153" t="s">
        <v>725</v>
      </c>
      <c r="M329" s="49" t="s">
        <v>2</v>
      </c>
      <c r="N329" s="50" t="s">
        <v>63</v>
      </c>
      <c r="P329" s="51">
        <f t="shared" si="12"/>
        <v>0</v>
      </c>
      <c r="Q329" s="51">
        <v>0.20219000000000001</v>
      </c>
      <c r="R329" s="51">
        <f t="shared" si="13"/>
        <v>3.6394200000000003</v>
      </c>
      <c r="S329" s="51">
        <v>0</v>
      </c>
      <c r="T329" s="52">
        <f t="shared" si="14"/>
        <v>0</v>
      </c>
      <c r="AR329" s="53" t="s">
        <v>117</v>
      </c>
      <c r="AT329" s="53" t="s">
        <v>113</v>
      </c>
      <c r="AU329" s="53" t="s">
        <v>4</v>
      </c>
      <c r="AY329" s="1" t="s">
        <v>111</v>
      </c>
      <c r="BE329" s="54">
        <f t="shared" si="15"/>
        <v>0</v>
      </c>
      <c r="BF329" s="54">
        <f t="shared" si="16"/>
        <v>0</v>
      </c>
      <c r="BG329" s="54">
        <f t="shared" si="17"/>
        <v>0</v>
      </c>
      <c r="BH329" s="54">
        <f t="shared" si="18"/>
        <v>0</v>
      </c>
      <c r="BI329" s="54">
        <f t="shared" si="19"/>
        <v>0</v>
      </c>
      <c r="BJ329" s="1" t="s">
        <v>109</v>
      </c>
      <c r="BK329" s="54">
        <f t="shared" si="20"/>
        <v>0</v>
      </c>
      <c r="BL329" s="1" t="s">
        <v>117</v>
      </c>
      <c r="BM329" s="53" t="s">
        <v>403</v>
      </c>
    </row>
    <row r="330" spans="3:65" s="4" customFormat="1" ht="24.2" customHeight="1" x14ac:dyDescent="0.25">
      <c r="C330" s="67">
        <f t="shared" si="21"/>
        <v>62</v>
      </c>
      <c r="D330" s="67" t="s">
        <v>209</v>
      </c>
      <c r="E330" s="68" t="s">
        <v>404</v>
      </c>
      <c r="F330" s="69" t="s">
        <v>405</v>
      </c>
      <c r="G330" s="70" t="s">
        <v>227</v>
      </c>
      <c r="H330" s="71">
        <v>19.8</v>
      </c>
      <c r="I330" s="72"/>
      <c r="J330" s="73">
        <f t="shared" si="11"/>
        <v>0</v>
      </c>
      <c r="K330" s="166" t="s">
        <v>725</v>
      </c>
      <c r="L330" s="164"/>
      <c r="M330" s="74" t="s">
        <v>2</v>
      </c>
      <c r="N330" s="75" t="s">
        <v>63</v>
      </c>
      <c r="P330" s="51">
        <f t="shared" si="12"/>
        <v>0</v>
      </c>
      <c r="Q330" s="51">
        <v>4.8300000000000003E-2</v>
      </c>
      <c r="R330" s="51">
        <f t="shared" si="13"/>
        <v>0.95634000000000008</v>
      </c>
      <c r="S330" s="51">
        <v>0</v>
      </c>
      <c r="T330" s="52">
        <f t="shared" si="14"/>
        <v>0</v>
      </c>
      <c r="AR330" s="53" t="s">
        <v>153</v>
      </c>
      <c r="AT330" s="53" t="s">
        <v>209</v>
      </c>
      <c r="AU330" s="53" t="s">
        <v>4</v>
      </c>
      <c r="AY330" s="1" t="s">
        <v>111</v>
      </c>
      <c r="BE330" s="54">
        <f t="shared" si="15"/>
        <v>0</v>
      </c>
      <c r="BF330" s="54">
        <f t="shared" si="16"/>
        <v>0</v>
      </c>
      <c r="BG330" s="54">
        <f t="shared" si="17"/>
        <v>0</v>
      </c>
      <c r="BH330" s="54">
        <f t="shared" si="18"/>
        <v>0</v>
      </c>
      <c r="BI330" s="54">
        <f t="shared" si="19"/>
        <v>0</v>
      </c>
      <c r="BJ330" s="1" t="s">
        <v>109</v>
      </c>
      <c r="BK330" s="54">
        <f t="shared" si="20"/>
        <v>0</v>
      </c>
      <c r="BL330" s="1" t="s">
        <v>117</v>
      </c>
      <c r="BM330" s="53" t="s">
        <v>406</v>
      </c>
    </row>
    <row r="331" spans="3:65" s="59" customFormat="1" ht="11.25" x14ac:dyDescent="0.25">
      <c r="D331" s="154" t="s">
        <v>119</v>
      </c>
      <c r="F331" s="157" t="s">
        <v>407</v>
      </c>
      <c r="H331" s="158">
        <v>19.8</v>
      </c>
      <c r="I331" s="159"/>
      <c r="M331" s="60"/>
      <c r="T331" s="61"/>
      <c r="AT331" s="62" t="s">
        <v>119</v>
      </c>
      <c r="AU331" s="62" t="s">
        <v>4</v>
      </c>
      <c r="AV331" s="59" t="s">
        <v>4</v>
      </c>
      <c r="AW331" s="59" t="s">
        <v>9</v>
      </c>
      <c r="AX331" s="59" t="s">
        <v>109</v>
      </c>
      <c r="AY331" s="62" t="s">
        <v>111</v>
      </c>
    </row>
    <row r="332" spans="3:65" s="4" customFormat="1" ht="49.15" customHeight="1" x14ac:dyDescent="0.25">
      <c r="C332" s="94">
        <f>C330+1</f>
        <v>63</v>
      </c>
      <c r="D332" s="42" t="s">
        <v>113</v>
      </c>
      <c r="E332" s="43" t="s">
        <v>408</v>
      </c>
      <c r="F332" s="44" t="s">
        <v>409</v>
      </c>
      <c r="G332" s="45" t="s">
        <v>227</v>
      </c>
      <c r="H332" s="46">
        <v>1966</v>
      </c>
      <c r="I332" s="47"/>
      <c r="J332" s="48">
        <f>ROUND(I332*H332,2)</f>
        <v>0</v>
      </c>
      <c r="K332" s="153" t="s">
        <v>725</v>
      </c>
      <c r="M332" s="49" t="s">
        <v>2</v>
      </c>
      <c r="N332" s="50" t="s">
        <v>63</v>
      </c>
      <c r="P332" s="51">
        <f>O332*H332</f>
        <v>0</v>
      </c>
      <c r="Q332" s="51">
        <v>0.15540000000000001</v>
      </c>
      <c r="R332" s="51">
        <f>Q332*H332</f>
        <v>305.51640000000003</v>
      </c>
      <c r="S332" s="51">
        <v>0</v>
      </c>
      <c r="T332" s="52">
        <f>S332*H332</f>
        <v>0</v>
      </c>
      <c r="AR332" s="53" t="s">
        <v>117</v>
      </c>
      <c r="AT332" s="53" t="s">
        <v>113</v>
      </c>
      <c r="AU332" s="53" t="s">
        <v>4</v>
      </c>
      <c r="AY332" s="1" t="s">
        <v>111</v>
      </c>
      <c r="BE332" s="54">
        <f>IF(N332="základní",J332,0)</f>
        <v>0</v>
      </c>
      <c r="BF332" s="54">
        <f>IF(N332="snížená",J332,0)</f>
        <v>0</v>
      </c>
      <c r="BG332" s="54">
        <f>IF(N332="zákl. přenesená",J332,0)</f>
        <v>0</v>
      </c>
      <c r="BH332" s="54">
        <f>IF(N332="sníž. přenesená",J332,0)</f>
        <v>0</v>
      </c>
      <c r="BI332" s="54">
        <f>IF(N332="nulová",J332,0)</f>
        <v>0</v>
      </c>
      <c r="BJ332" s="1" t="s">
        <v>109</v>
      </c>
      <c r="BK332" s="54">
        <f>ROUND(I332*H332,2)</f>
        <v>0</v>
      </c>
      <c r="BL332" s="1" t="s">
        <v>117</v>
      </c>
      <c r="BM332" s="53" t="s">
        <v>410</v>
      </c>
    </row>
    <row r="333" spans="3:65" s="4" customFormat="1" ht="16.5" customHeight="1" x14ac:dyDescent="0.25">
      <c r="C333" s="67">
        <f t="shared" si="21"/>
        <v>64</v>
      </c>
      <c r="D333" s="67" t="s">
        <v>209</v>
      </c>
      <c r="E333" s="68" t="s">
        <v>412</v>
      </c>
      <c r="F333" s="69" t="s">
        <v>413</v>
      </c>
      <c r="G333" s="70" t="s">
        <v>227</v>
      </c>
      <c r="H333" s="71">
        <v>2162.6</v>
      </c>
      <c r="I333" s="72"/>
      <c r="J333" s="73">
        <f>ROUND(I333*H333,2)</f>
        <v>0</v>
      </c>
      <c r="K333" s="166" t="s">
        <v>725</v>
      </c>
      <c r="L333" s="164"/>
      <c r="M333" s="74" t="s">
        <v>2</v>
      </c>
      <c r="N333" s="75" t="s">
        <v>63</v>
      </c>
      <c r="P333" s="51">
        <f>O333*H333</f>
        <v>0</v>
      </c>
      <c r="Q333" s="51">
        <v>5.6120000000000003E-2</v>
      </c>
      <c r="R333" s="51">
        <f>Q333*H333</f>
        <v>121.365112</v>
      </c>
      <c r="S333" s="51">
        <v>0</v>
      </c>
      <c r="T333" s="52">
        <f>S333*H333</f>
        <v>0</v>
      </c>
      <c r="AR333" s="53" t="s">
        <v>153</v>
      </c>
      <c r="AT333" s="53" t="s">
        <v>209</v>
      </c>
      <c r="AU333" s="53" t="s">
        <v>4</v>
      </c>
      <c r="AY333" s="1" t="s">
        <v>111</v>
      </c>
      <c r="BE333" s="54">
        <f>IF(N333="základní",J333,0)</f>
        <v>0</v>
      </c>
      <c r="BF333" s="54">
        <f>IF(N333="snížená",J333,0)</f>
        <v>0</v>
      </c>
      <c r="BG333" s="54">
        <f>IF(N333="zákl. přenesená",J333,0)</f>
        <v>0</v>
      </c>
      <c r="BH333" s="54">
        <f>IF(N333="sníž. přenesená",J333,0)</f>
        <v>0</v>
      </c>
      <c r="BI333" s="54">
        <f>IF(N333="nulová",J333,0)</f>
        <v>0</v>
      </c>
      <c r="BJ333" s="1" t="s">
        <v>109</v>
      </c>
      <c r="BK333" s="54">
        <f>ROUND(I333*H333,2)</f>
        <v>0</v>
      </c>
      <c r="BL333" s="1" t="s">
        <v>117</v>
      </c>
      <c r="BM333" s="53" t="s">
        <v>414</v>
      </c>
    </row>
    <row r="334" spans="3:65" s="59" customFormat="1" ht="11.25" x14ac:dyDescent="0.25">
      <c r="D334" s="154" t="s">
        <v>119</v>
      </c>
      <c r="F334" s="157" t="s">
        <v>415</v>
      </c>
      <c r="H334" s="158">
        <v>2162.6</v>
      </c>
      <c r="I334" s="159"/>
      <c r="M334" s="60"/>
      <c r="T334" s="61"/>
      <c r="AT334" s="62" t="s">
        <v>119</v>
      </c>
      <c r="AU334" s="62" t="s">
        <v>4</v>
      </c>
      <c r="AV334" s="59" t="s">
        <v>4</v>
      </c>
      <c r="AW334" s="59" t="s">
        <v>9</v>
      </c>
      <c r="AX334" s="59" t="s">
        <v>109</v>
      </c>
      <c r="AY334" s="62" t="s">
        <v>111</v>
      </c>
    </row>
    <row r="335" spans="3:65" s="4" customFormat="1" ht="24.2" customHeight="1" x14ac:dyDescent="0.25">
      <c r="C335" s="94">
        <f>C333+1</f>
        <v>65</v>
      </c>
      <c r="D335" s="42" t="s">
        <v>113</v>
      </c>
      <c r="E335" s="43" t="s">
        <v>416</v>
      </c>
      <c r="F335" s="44" t="s">
        <v>417</v>
      </c>
      <c r="G335" s="45" t="s">
        <v>227</v>
      </c>
      <c r="H335" s="46">
        <v>346</v>
      </c>
      <c r="I335" s="47"/>
      <c r="J335" s="48">
        <f>ROUND(I335*H335,2)</f>
        <v>0</v>
      </c>
      <c r="K335" s="153" t="s">
        <v>725</v>
      </c>
      <c r="M335" s="49" t="s">
        <v>2</v>
      </c>
      <c r="N335" s="50" t="s">
        <v>63</v>
      </c>
      <c r="P335" s="51">
        <f>O335*H335</f>
        <v>0</v>
      </c>
      <c r="Q335" s="51">
        <v>0</v>
      </c>
      <c r="R335" s="51">
        <f>Q335*H335</f>
        <v>0</v>
      </c>
      <c r="S335" s="51">
        <v>0</v>
      </c>
      <c r="T335" s="52">
        <f>S335*H335</f>
        <v>0</v>
      </c>
      <c r="AR335" s="53" t="s">
        <v>117</v>
      </c>
      <c r="AT335" s="53" t="s">
        <v>113</v>
      </c>
      <c r="AU335" s="53" t="s">
        <v>4</v>
      </c>
      <c r="AY335" s="1" t="s">
        <v>111</v>
      </c>
      <c r="BE335" s="54">
        <f>IF(N335="základní",J335,0)</f>
        <v>0</v>
      </c>
      <c r="BF335" s="54">
        <f>IF(N335="snížená",J335,0)</f>
        <v>0</v>
      </c>
      <c r="BG335" s="54">
        <f>IF(N335="zákl. přenesená",J335,0)</f>
        <v>0</v>
      </c>
      <c r="BH335" s="54">
        <f>IF(N335="sníž. přenesená",J335,0)</f>
        <v>0</v>
      </c>
      <c r="BI335" s="54">
        <f>IF(N335="nulová",J335,0)</f>
        <v>0</v>
      </c>
      <c r="BJ335" s="1" t="s">
        <v>109</v>
      </c>
      <c r="BK335" s="54">
        <f>ROUND(I335*H335,2)</f>
        <v>0</v>
      </c>
      <c r="BL335" s="1" t="s">
        <v>117</v>
      </c>
      <c r="BM335" s="53" t="s">
        <v>418</v>
      </c>
    </row>
    <row r="336" spans="3:65" s="4" customFormat="1" ht="49.15" customHeight="1" x14ac:dyDescent="0.25">
      <c r="C336" s="94">
        <f t="shared" si="21"/>
        <v>66</v>
      </c>
      <c r="D336" s="42" t="s">
        <v>113</v>
      </c>
      <c r="E336" s="43" t="s">
        <v>419</v>
      </c>
      <c r="F336" s="44" t="s">
        <v>420</v>
      </c>
      <c r="G336" s="45" t="s">
        <v>227</v>
      </c>
      <c r="H336" s="46">
        <v>51</v>
      </c>
      <c r="I336" s="180"/>
      <c r="J336" s="48">
        <f>ROUND(I336*H336,2)</f>
        <v>0</v>
      </c>
      <c r="K336" s="153" t="s">
        <v>725</v>
      </c>
      <c r="M336" s="49" t="s">
        <v>2</v>
      </c>
      <c r="N336" s="50" t="s">
        <v>63</v>
      </c>
      <c r="P336" s="51">
        <f>O336*H336</f>
        <v>0</v>
      </c>
      <c r="Q336" s="51">
        <v>2.5317699999999999</v>
      </c>
      <c r="R336" s="51">
        <f>Q336*H336</f>
        <v>129.12027</v>
      </c>
      <c r="S336" s="51">
        <v>0</v>
      </c>
      <c r="T336" s="52">
        <f>S336*H336</f>
        <v>0</v>
      </c>
      <c r="AR336" s="53" t="s">
        <v>117</v>
      </c>
      <c r="AT336" s="53" t="s">
        <v>113</v>
      </c>
      <c r="AU336" s="53" t="s">
        <v>4</v>
      </c>
      <c r="AY336" s="1" t="s">
        <v>111</v>
      </c>
      <c r="BE336" s="54">
        <f>IF(N336="základní",J336,0)</f>
        <v>0</v>
      </c>
      <c r="BF336" s="54">
        <f>IF(N336="snížená",J336,0)</f>
        <v>0</v>
      </c>
      <c r="BG336" s="54">
        <f>IF(N336="zákl. přenesená",J336,0)</f>
        <v>0</v>
      </c>
      <c r="BH336" s="54">
        <f>IF(N336="sníž. přenesená",J336,0)</f>
        <v>0</v>
      </c>
      <c r="BI336" s="54">
        <f>IF(N336="nulová",J336,0)</f>
        <v>0</v>
      </c>
      <c r="BJ336" s="1" t="s">
        <v>109</v>
      </c>
      <c r="BK336" s="54">
        <f>ROUND(I336*H336,2)</f>
        <v>0</v>
      </c>
      <c r="BL336" s="1" t="s">
        <v>117</v>
      </c>
      <c r="BM336" s="53" t="s">
        <v>421</v>
      </c>
    </row>
    <row r="337" spans="3:65" s="35" customFormat="1" ht="22.9" customHeight="1" x14ac:dyDescent="0.2">
      <c r="C337" s="170"/>
      <c r="D337" s="39" t="s">
        <v>106</v>
      </c>
      <c r="E337" s="151" t="s">
        <v>422</v>
      </c>
      <c r="F337" s="151" t="s">
        <v>423</v>
      </c>
      <c r="I337" s="150"/>
      <c r="J337" s="152">
        <f>BK337</f>
        <v>0</v>
      </c>
      <c r="M337" s="36"/>
      <c r="P337" s="37">
        <f>SUM(P338:P339)</f>
        <v>0</v>
      </c>
      <c r="R337" s="37">
        <f>SUM(R338:R339)</f>
        <v>0</v>
      </c>
      <c r="T337" s="38">
        <f>SUM(T338:T339)</f>
        <v>0</v>
      </c>
      <c r="AR337" s="39" t="s">
        <v>109</v>
      </c>
      <c r="AT337" s="40" t="s">
        <v>106</v>
      </c>
      <c r="AU337" s="40" t="s">
        <v>109</v>
      </c>
      <c r="AY337" s="39" t="s">
        <v>111</v>
      </c>
      <c r="BK337" s="41">
        <f>SUM(BK338:BK339)</f>
        <v>0</v>
      </c>
    </row>
    <row r="338" spans="3:65" s="4" customFormat="1" ht="24.2" customHeight="1" x14ac:dyDescent="0.25">
      <c r="C338" s="94">
        <f>C336+1</f>
        <v>67</v>
      </c>
      <c r="D338" s="42" t="s">
        <v>113</v>
      </c>
      <c r="E338" s="43" t="s">
        <v>424</v>
      </c>
      <c r="F338" s="44" t="s">
        <v>425</v>
      </c>
      <c r="G338" s="45" t="s">
        <v>190</v>
      </c>
      <c r="H338" s="46">
        <v>16591.199000000001</v>
      </c>
      <c r="I338" s="47"/>
      <c r="J338" s="48">
        <f>ROUND(I338*H338,2)</f>
        <v>0</v>
      </c>
      <c r="K338" s="153" t="s">
        <v>725</v>
      </c>
      <c r="M338" s="49" t="s">
        <v>2</v>
      </c>
      <c r="N338" s="50" t="s">
        <v>63</v>
      </c>
      <c r="P338" s="51">
        <f>O338*H338</f>
        <v>0</v>
      </c>
      <c r="Q338" s="51">
        <v>0</v>
      </c>
      <c r="R338" s="51">
        <f>Q338*H338</f>
        <v>0</v>
      </c>
      <c r="S338" s="51">
        <v>0</v>
      </c>
      <c r="T338" s="52">
        <f>S338*H338</f>
        <v>0</v>
      </c>
      <c r="AR338" s="53" t="s">
        <v>117</v>
      </c>
      <c r="AT338" s="53" t="s">
        <v>113</v>
      </c>
      <c r="AU338" s="53" t="s">
        <v>4</v>
      </c>
      <c r="AY338" s="1" t="s">
        <v>111</v>
      </c>
      <c r="BE338" s="54">
        <f>IF(N338="základní",J338,0)</f>
        <v>0</v>
      </c>
      <c r="BF338" s="54">
        <f>IF(N338="snížená",J338,0)</f>
        <v>0</v>
      </c>
      <c r="BG338" s="54">
        <f>IF(N338="zákl. přenesená",J338,0)</f>
        <v>0</v>
      </c>
      <c r="BH338" s="54">
        <f>IF(N338="sníž. přenesená",J338,0)</f>
        <v>0</v>
      </c>
      <c r="BI338" s="54">
        <f>IF(N338="nulová",J338,0)</f>
        <v>0</v>
      </c>
      <c r="BJ338" s="1" t="s">
        <v>109</v>
      </c>
      <c r="BK338" s="54">
        <f>ROUND(I338*H338,2)</f>
        <v>0</v>
      </c>
      <c r="BL338" s="1" t="s">
        <v>117</v>
      </c>
      <c r="BM338" s="53" t="s">
        <v>426</v>
      </c>
    </row>
    <row r="339" spans="3:65" s="4" customFormat="1" ht="49.15" customHeight="1" x14ac:dyDescent="0.25">
      <c r="C339" s="94">
        <f t="shared" si="21"/>
        <v>68</v>
      </c>
      <c r="D339" s="42" t="s">
        <v>113</v>
      </c>
      <c r="E339" s="43" t="s">
        <v>427</v>
      </c>
      <c r="F339" s="44" t="s">
        <v>428</v>
      </c>
      <c r="G339" s="45" t="s">
        <v>190</v>
      </c>
      <c r="H339" s="46">
        <v>16591.199000000001</v>
      </c>
      <c r="I339" s="47"/>
      <c r="J339" s="48">
        <f>ROUND(I339*H339,2)</f>
        <v>0</v>
      </c>
      <c r="K339" s="153" t="s">
        <v>725</v>
      </c>
      <c r="M339" s="49" t="s">
        <v>2</v>
      </c>
      <c r="N339" s="50" t="s">
        <v>63</v>
      </c>
      <c r="P339" s="51">
        <f>O339*H339</f>
        <v>0</v>
      </c>
      <c r="Q339" s="51">
        <v>0</v>
      </c>
      <c r="R339" s="51">
        <f>Q339*H339</f>
        <v>0</v>
      </c>
      <c r="S339" s="51">
        <v>0</v>
      </c>
      <c r="T339" s="52">
        <f>S339*H339</f>
        <v>0</v>
      </c>
      <c r="AR339" s="53" t="s">
        <v>117</v>
      </c>
      <c r="AT339" s="53" t="s">
        <v>113</v>
      </c>
      <c r="AU339" s="53" t="s">
        <v>4</v>
      </c>
      <c r="AY339" s="1" t="s">
        <v>111</v>
      </c>
      <c r="BE339" s="54">
        <f>IF(N339="základní",J339,0)</f>
        <v>0</v>
      </c>
      <c r="BF339" s="54">
        <f>IF(N339="snížená",J339,0)</f>
        <v>0</v>
      </c>
      <c r="BG339" s="54">
        <f>IF(N339="zákl. přenesená",J339,0)</f>
        <v>0</v>
      </c>
      <c r="BH339" s="54">
        <f>IF(N339="sníž. přenesená",J339,0)</f>
        <v>0</v>
      </c>
      <c r="BI339" s="54">
        <f>IF(N339="nulová",J339,0)</f>
        <v>0</v>
      </c>
      <c r="BJ339" s="1" t="s">
        <v>109</v>
      </c>
      <c r="BK339" s="54">
        <f>ROUND(I339*H339,2)</f>
        <v>0</v>
      </c>
      <c r="BL339" s="1" t="s">
        <v>117</v>
      </c>
      <c r="BM339" s="53" t="s">
        <v>429</v>
      </c>
    </row>
    <row r="340" spans="3:65" s="4" customFormat="1" ht="49.9" customHeight="1" x14ac:dyDescent="0.2">
      <c r="E340" s="149" t="s">
        <v>430</v>
      </c>
      <c r="F340" s="149" t="s">
        <v>431</v>
      </c>
      <c r="J340" s="147">
        <f t="shared" ref="J340:J345" si="22">BK340</f>
        <v>0</v>
      </c>
      <c r="M340" s="80"/>
      <c r="T340" s="81"/>
      <c r="AT340" s="1" t="s">
        <v>106</v>
      </c>
      <c r="AU340" s="1" t="s">
        <v>110</v>
      </c>
      <c r="AY340" s="1" t="s">
        <v>432</v>
      </c>
      <c r="BK340" s="54">
        <f>SUM(BK341:BK345)</f>
        <v>0</v>
      </c>
    </row>
    <row r="341" spans="3:65" s="4" customFormat="1" ht="16.350000000000001" customHeight="1" x14ac:dyDescent="0.25">
      <c r="C341" s="82" t="s">
        <v>2</v>
      </c>
      <c r="D341" s="82" t="s">
        <v>113</v>
      </c>
      <c r="E341" s="83" t="s">
        <v>2</v>
      </c>
      <c r="F341" s="84" t="s">
        <v>2</v>
      </c>
      <c r="G341" s="85" t="s">
        <v>2</v>
      </c>
      <c r="H341" s="86"/>
      <c r="I341" s="87"/>
      <c r="J341" s="88">
        <f t="shared" si="22"/>
        <v>0</v>
      </c>
      <c r="K341" s="163"/>
      <c r="M341" s="89" t="s">
        <v>2</v>
      </c>
      <c r="N341" s="90" t="s">
        <v>63</v>
      </c>
      <c r="T341" s="81"/>
      <c r="AT341" s="1" t="s">
        <v>432</v>
      </c>
      <c r="AU341" s="1" t="s">
        <v>109</v>
      </c>
      <c r="AY341" s="1" t="s">
        <v>432</v>
      </c>
      <c r="BE341" s="54">
        <f>IF(N341="základní",J341,0)</f>
        <v>0</v>
      </c>
      <c r="BF341" s="54">
        <f>IF(N341="snížená",J341,0)</f>
        <v>0</v>
      </c>
      <c r="BG341" s="54">
        <f>IF(N341="zákl. přenesená",J341,0)</f>
        <v>0</v>
      </c>
      <c r="BH341" s="54">
        <f>IF(N341="sníž. přenesená",J341,0)</f>
        <v>0</v>
      </c>
      <c r="BI341" s="54">
        <f>IF(N341="nulová",J341,0)</f>
        <v>0</v>
      </c>
      <c r="BJ341" s="1" t="s">
        <v>109</v>
      </c>
      <c r="BK341" s="54">
        <f>I341*H341</f>
        <v>0</v>
      </c>
    </row>
    <row r="342" spans="3:65" s="4" customFormat="1" ht="16.350000000000001" customHeight="1" x14ac:dyDescent="0.25">
      <c r="C342" s="82" t="s">
        <v>2</v>
      </c>
      <c r="D342" s="82" t="s">
        <v>113</v>
      </c>
      <c r="E342" s="83" t="s">
        <v>2</v>
      </c>
      <c r="F342" s="84" t="s">
        <v>2</v>
      </c>
      <c r="G342" s="85" t="s">
        <v>2</v>
      </c>
      <c r="H342" s="86"/>
      <c r="I342" s="87"/>
      <c r="J342" s="88">
        <f t="shared" si="22"/>
        <v>0</v>
      </c>
      <c r="K342" s="163"/>
      <c r="M342" s="89" t="s">
        <v>2</v>
      </c>
      <c r="N342" s="90" t="s">
        <v>63</v>
      </c>
      <c r="T342" s="81"/>
      <c r="AT342" s="1" t="s">
        <v>432</v>
      </c>
      <c r="AU342" s="1" t="s">
        <v>109</v>
      </c>
      <c r="AY342" s="1" t="s">
        <v>432</v>
      </c>
      <c r="BE342" s="54">
        <f>IF(N342="základní",J342,0)</f>
        <v>0</v>
      </c>
      <c r="BF342" s="54">
        <f>IF(N342="snížená",J342,0)</f>
        <v>0</v>
      </c>
      <c r="BG342" s="54">
        <f>IF(N342="zákl. přenesená",J342,0)</f>
        <v>0</v>
      </c>
      <c r="BH342" s="54">
        <f>IF(N342="sníž. přenesená",J342,0)</f>
        <v>0</v>
      </c>
      <c r="BI342" s="54">
        <f>IF(N342="nulová",J342,0)</f>
        <v>0</v>
      </c>
      <c r="BJ342" s="1" t="s">
        <v>109</v>
      </c>
      <c r="BK342" s="54">
        <f>I342*H342</f>
        <v>0</v>
      </c>
    </row>
    <row r="343" spans="3:65" s="4" customFormat="1" ht="16.350000000000001" customHeight="1" x14ac:dyDescent="0.25">
      <c r="C343" s="82" t="s">
        <v>2</v>
      </c>
      <c r="D343" s="82" t="s">
        <v>113</v>
      </c>
      <c r="E343" s="83" t="s">
        <v>2</v>
      </c>
      <c r="F343" s="84" t="s">
        <v>2</v>
      </c>
      <c r="G343" s="85" t="s">
        <v>2</v>
      </c>
      <c r="H343" s="86"/>
      <c r="I343" s="87"/>
      <c r="J343" s="88">
        <f t="shared" si="22"/>
        <v>0</v>
      </c>
      <c r="K343" s="163"/>
      <c r="M343" s="89" t="s">
        <v>2</v>
      </c>
      <c r="N343" s="90" t="s">
        <v>63</v>
      </c>
      <c r="T343" s="81"/>
      <c r="AT343" s="1" t="s">
        <v>432</v>
      </c>
      <c r="AU343" s="1" t="s">
        <v>109</v>
      </c>
      <c r="AY343" s="1" t="s">
        <v>432</v>
      </c>
      <c r="BE343" s="54">
        <f>IF(N343="základní",J343,0)</f>
        <v>0</v>
      </c>
      <c r="BF343" s="54">
        <f>IF(N343="snížená",J343,0)</f>
        <v>0</v>
      </c>
      <c r="BG343" s="54">
        <f>IF(N343="zákl. přenesená",J343,0)</f>
        <v>0</v>
      </c>
      <c r="BH343" s="54">
        <f>IF(N343="sníž. přenesená",J343,0)</f>
        <v>0</v>
      </c>
      <c r="BI343" s="54">
        <f>IF(N343="nulová",J343,0)</f>
        <v>0</v>
      </c>
      <c r="BJ343" s="1" t="s">
        <v>109</v>
      </c>
      <c r="BK343" s="54">
        <f>I343*H343</f>
        <v>0</v>
      </c>
    </row>
    <row r="344" spans="3:65" s="4" customFormat="1" ht="16.350000000000001" customHeight="1" x14ac:dyDescent="0.25">
      <c r="C344" s="82" t="s">
        <v>2</v>
      </c>
      <c r="D344" s="82" t="s">
        <v>113</v>
      </c>
      <c r="E344" s="83" t="s">
        <v>2</v>
      </c>
      <c r="F344" s="84" t="s">
        <v>2</v>
      </c>
      <c r="G344" s="85" t="s">
        <v>2</v>
      </c>
      <c r="H344" s="86"/>
      <c r="I344" s="87"/>
      <c r="J344" s="88">
        <f t="shared" si="22"/>
        <v>0</v>
      </c>
      <c r="K344" s="163"/>
      <c r="M344" s="89" t="s">
        <v>2</v>
      </c>
      <c r="N344" s="90" t="s">
        <v>63</v>
      </c>
      <c r="T344" s="81"/>
      <c r="AT344" s="1" t="s">
        <v>432</v>
      </c>
      <c r="AU344" s="1" t="s">
        <v>109</v>
      </c>
      <c r="AY344" s="1" t="s">
        <v>432</v>
      </c>
      <c r="BE344" s="54">
        <f>IF(N344="základní",J344,0)</f>
        <v>0</v>
      </c>
      <c r="BF344" s="54">
        <f>IF(N344="snížená",J344,0)</f>
        <v>0</v>
      </c>
      <c r="BG344" s="54">
        <f>IF(N344="zákl. přenesená",J344,0)</f>
        <v>0</v>
      </c>
      <c r="BH344" s="54">
        <f>IF(N344="sníž. přenesená",J344,0)</f>
        <v>0</v>
      </c>
      <c r="BI344" s="54">
        <f>IF(N344="nulová",J344,0)</f>
        <v>0</v>
      </c>
      <c r="BJ344" s="1" t="s">
        <v>109</v>
      </c>
      <c r="BK344" s="54">
        <f>I344*H344</f>
        <v>0</v>
      </c>
    </row>
    <row r="345" spans="3:65" s="4" customFormat="1" ht="16.350000000000001" customHeight="1" x14ac:dyDescent="0.25">
      <c r="C345" s="82" t="s">
        <v>2</v>
      </c>
      <c r="D345" s="82" t="s">
        <v>113</v>
      </c>
      <c r="E345" s="83" t="s">
        <v>2</v>
      </c>
      <c r="F345" s="84" t="s">
        <v>2</v>
      </c>
      <c r="G345" s="85" t="s">
        <v>2</v>
      </c>
      <c r="H345" s="86"/>
      <c r="I345" s="87"/>
      <c r="J345" s="88">
        <f t="shared" si="22"/>
        <v>0</v>
      </c>
      <c r="K345" s="163"/>
      <c r="M345" s="89" t="s">
        <v>2</v>
      </c>
      <c r="N345" s="90" t="s">
        <v>63</v>
      </c>
      <c r="O345" s="91"/>
      <c r="P345" s="91"/>
      <c r="Q345" s="91"/>
      <c r="R345" s="91"/>
      <c r="S345" s="91"/>
      <c r="T345" s="92"/>
      <c r="AT345" s="1" t="s">
        <v>432</v>
      </c>
      <c r="AU345" s="1" t="s">
        <v>109</v>
      </c>
      <c r="AY345" s="1" t="s">
        <v>432</v>
      </c>
      <c r="BE345" s="54">
        <f>IF(N345="základní",J345,0)</f>
        <v>0</v>
      </c>
      <c r="BF345" s="54">
        <f>IF(N345="snížená",J345,0)</f>
        <v>0</v>
      </c>
      <c r="BG345" s="54">
        <f>IF(N345="zákl. přenesená",J345,0)</f>
        <v>0</v>
      </c>
      <c r="BH345" s="54">
        <f>IF(N345="sníž. přenesená",J345,0)</f>
        <v>0</v>
      </c>
      <c r="BI345" s="54">
        <f>IF(N345="nulová",J345,0)</f>
        <v>0</v>
      </c>
      <c r="BJ345" s="1" t="s">
        <v>109</v>
      </c>
      <c r="BK345" s="54">
        <f>I345*H345</f>
        <v>0</v>
      </c>
    </row>
    <row r="346" spans="3:65" s="4" customFormat="1" ht="6.95" customHeight="1" x14ac:dyDescent="0.25"/>
  </sheetData>
  <mergeCells count="12">
    <mergeCell ref="E120:H120"/>
    <mergeCell ref="L2:V2"/>
    <mergeCell ref="E9:H9"/>
    <mergeCell ref="E11:H11"/>
    <mergeCell ref="E20:H20"/>
    <mergeCell ref="E29:H29"/>
    <mergeCell ref="E87:H87"/>
    <mergeCell ref="E89:H89"/>
    <mergeCell ref="E116:H116"/>
    <mergeCell ref="E118:H118"/>
    <mergeCell ref="D7:I7"/>
    <mergeCell ref="E85:I85"/>
  </mergeCells>
  <dataValidations disablePrompts="1" count="2">
    <dataValidation type="list" allowBlank="1" showInputMessage="1" showErrorMessage="1" error="Povoleny jsou hodnoty základní, snížená, zákl. přenesená, sníž. přenesená, nulová." sqref="N341:N346" xr:uid="{00000000-0002-0000-0200-000000000000}">
      <formula1>"základní, snížená, zákl. přenesená, sníž. přenesená, nulová"</formula1>
    </dataValidation>
    <dataValidation type="list" allowBlank="1" showInputMessage="1" showErrorMessage="1" error="Povoleny jsou hodnoty K, M." sqref="D341:D346" xr:uid="{00000000-0002-0000-0200-000001000000}">
      <formula1>"K, M"</formula1>
    </dataValidation>
  </dataValidations>
  <pageMargins left="0.39370078740157483" right="0.39370078740157483" top="0.39370078740157483" bottom="0.39370078740157483" header="0" footer="0"/>
  <pageSetup paperSize="9" scale="7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C2:BM221"/>
  <sheetViews>
    <sheetView topLeftCell="A4" workbookViewId="0">
      <selection activeCell="BM124" sqref="BM124"/>
    </sheetView>
  </sheetViews>
  <sheetFormatPr defaultRowHeight="15" x14ac:dyDescent="0.25"/>
  <cols>
    <col min="1" max="1" width="7.140625" customWidth="1"/>
    <col min="2" max="2" width="1" customWidth="1"/>
    <col min="3" max="3" width="3.5703125" customWidth="1"/>
    <col min="4" max="4" width="3.7109375" customWidth="1"/>
    <col min="5" max="5" width="14.7109375" customWidth="1"/>
    <col min="6" max="6" width="43.5703125" customWidth="1"/>
    <col min="7" max="7" width="6.42578125" customWidth="1"/>
    <col min="8" max="8" width="12" customWidth="1"/>
    <col min="9" max="9" width="13.5703125" customWidth="1"/>
    <col min="10" max="11" width="19.140625" customWidth="1"/>
    <col min="12" max="12" width="8" customWidth="1"/>
    <col min="13" max="13" width="9.28515625" hidden="1" customWidth="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s>
  <sheetData>
    <row r="2" spans="4:56" ht="36.950000000000003" customHeight="1" x14ac:dyDescent="0.25">
      <c r="L2" s="264"/>
      <c r="M2" s="264"/>
      <c r="N2" s="264"/>
      <c r="O2" s="264"/>
      <c r="P2" s="264"/>
      <c r="Q2" s="264"/>
      <c r="R2" s="264"/>
      <c r="S2" s="264"/>
      <c r="T2" s="264"/>
      <c r="U2" s="264"/>
      <c r="V2" s="264"/>
      <c r="AT2" s="1" t="s">
        <v>479</v>
      </c>
      <c r="AZ2" s="2" t="s">
        <v>542</v>
      </c>
      <c r="BA2" s="2" t="s">
        <v>2</v>
      </c>
      <c r="BB2" s="2" t="s">
        <v>2</v>
      </c>
      <c r="BC2" s="2" t="s">
        <v>543</v>
      </c>
      <c r="BD2" s="2" t="s">
        <v>4</v>
      </c>
    </row>
    <row r="3" spans="4:56" ht="6.95" customHeight="1" x14ac:dyDescent="0.25">
      <c r="AT3" s="1" t="s">
        <v>4</v>
      </c>
      <c r="AZ3" s="2" t="s">
        <v>544</v>
      </c>
      <c r="BA3" s="2" t="s">
        <v>2</v>
      </c>
      <c r="BB3" s="2" t="s">
        <v>2</v>
      </c>
      <c r="BC3" s="2" t="s">
        <v>545</v>
      </c>
      <c r="BD3" s="2" t="s">
        <v>4</v>
      </c>
    </row>
    <row r="4" spans="4:56" ht="24.95" customHeight="1" x14ac:dyDescent="0.25">
      <c r="D4" s="130" t="s">
        <v>7</v>
      </c>
      <c r="M4" s="3" t="s">
        <v>8</v>
      </c>
      <c r="AT4" s="1" t="s">
        <v>9</v>
      </c>
      <c r="AZ4" s="2" t="s">
        <v>12</v>
      </c>
      <c r="BA4" s="2" t="s">
        <v>2</v>
      </c>
      <c r="BB4" s="2" t="s">
        <v>2</v>
      </c>
      <c r="BC4" s="2" t="s">
        <v>117</v>
      </c>
      <c r="BD4" s="2" t="s">
        <v>4</v>
      </c>
    </row>
    <row r="5" spans="4:56" s="186" customFormat="1" ht="6.95" customHeight="1" x14ac:dyDescent="0.25">
      <c r="AZ5" s="190" t="s">
        <v>1</v>
      </c>
      <c r="BA5" s="190" t="s">
        <v>2</v>
      </c>
      <c r="BB5" s="190" t="s">
        <v>2</v>
      </c>
      <c r="BC5" s="190" t="s">
        <v>167</v>
      </c>
      <c r="BD5" s="190" t="s">
        <v>4</v>
      </c>
    </row>
    <row r="6" spans="4:56" s="186" customFormat="1" ht="12" customHeight="1" x14ac:dyDescent="0.25">
      <c r="D6" s="5" t="s">
        <v>13</v>
      </c>
      <c r="AZ6" s="190" t="s">
        <v>546</v>
      </c>
      <c r="BA6" s="190" t="s">
        <v>2</v>
      </c>
      <c r="BB6" s="190" t="s">
        <v>2</v>
      </c>
      <c r="BC6" s="190" t="s">
        <v>3</v>
      </c>
      <c r="BD6" s="190" t="s">
        <v>130</v>
      </c>
    </row>
    <row r="7" spans="4:56" s="186" customFormat="1" ht="26.25" customHeight="1" x14ac:dyDescent="0.25">
      <c r="D7" s="282" t="s">
        <v>747</v>
      </c>
      <c r="E7" s="283"/>
      <c r="F7" s="283"/>
      <c r="G7" s="283"/>
      <c r="H7" s="283"/>
      <c r="I7" s="284"/>
    </row>
    <row r="8" spans="4:56" s="188" customFormat="1" ht="12" customHeight="1" x14ac:dyDescent="0.25">
      <c r="D8" s="5" t="s">
        <v>20</v>
      </c>
    </row>
    <row r="9" spans="4:56" s="188" customFormat="1" ht="16.5" customHeight="1" x14ac:dyDescent="0.25">
      <c r="E9" s="255" t="s">
        <v>547</v>
      </c>
      <c r="F9" s="270"/>
      <c r="G9" s="270"/>
      <c r="H9" s="270"/>
    </row>
    <row r="10" spans="4:56" s="188" customFormat="1" x14ac:dyDescent="0.25"/>
    <row r="11" spans="4:56" s="188" customFormat="1" ht="12" customHeight="1" x14ac:dyDescent="0.25">
      <c r="D11" s="5" t="s">
        <v>34</v>
      </c>
      <c r="F11" s="5" t="s">
        <v>2</v>
      </c>
      <c r="I11" s="5" t="s">
        <v>35</v>
      </c>
      <c r="J11" s="5" t="s">
        <v>2</v>
      </c>
    </row>
    <row r="12" spans="4:56" s="188" customFormat="1" ht="12" customHeight="1" x14ac:dyDescent="0.25">
      <c r="D12" s="5" t="s">
        <v>38</v>
      </c>
      <c r="F12" s="5" t="s">
        <v>39</v>
      </c>
      <c r="I12" s="5" t="s">
        <v>40</v>
      </c>
      <c r="J12" s="138" t="str">
        <f>'[1]Rekapitulace stavby'!AN8</f>
        <v>26. 5. 2021</v>
      </c>
    </row>
    <row r="13" spans="4:56" s="188" customFormat="1" ht="10.9" customHeight="1" x14ac:dyDescent="0.25"/>
    <row r="14" spans="4:56" s="188" customFormat="1" ht="12" customHeight="1" x14ac:dyDescent="0.25">
      <c r="D14" s="5" t="s">
        <v>45</v>
      </c>
      <c r="I14" s="5" t="s">
        <v>46</v>
      </c>
      <c r="J14" s="5" t="s">
        <v>47</v>
      </c>
    </row>
    <row r="15" spans="4:56" s="188" customFormat="1" ht="18" customHeight="1" x14ac:dyDescent="0.25">
      <c r="E15" s="5" t="s">
        <v>48</v>
      </c>
      <c r="I15" s="5" t="s">
        <v>49</v>
      </c>
      <c r="J15" s="5" t="s">
        <v>50</v>
      </c>
    </row>
    <row r="16" spans="4:56" s="188" customFormat="1" ht="6.95" customHeight="1" x14ac:dyDescent="0.25"/>
    <row r="17" spans="4:11" s="188" customFormat="1" ht="12" customHeight="1" x14ac:dyDescent="0.25">
      <c r="D17" s="5" t="s">
        <v>51</v>
      </c>
      <c r="I17" s="5" t="s">
        <v>46</v>
      </c>
      <c r="J17" s="185" t="str">
        <f>'[1]Rekapitulace stavby'!AN13</f>
        <v>Vyplň údaj</v>
      </c>
    </row>
    <row r="18" spans="4:11" s="188" customFormat="1" ht="18" customHeight="1" x14ac:dyDescent="0.25">
      <c r="E18" s="281" t="str">
        <f>'[1]Rekapitulace stavby'!E14</f>
        <v>Vyplň údaj</v>
      </c>
      <c r="F18" s="265"/>
      <c r="G18" s="265"/>
      <c r="H18" s="265"/>
      <c r="I18" s="5" t="s">
        <v>49</v>
      </c>
      <c r="J18" s="185" t="str">
        <f>'[1]Rekapitulace stavby'!AN14</f>
        <v>Vyplň údaj</v>
      </c>
    </row>
    <row r="19" spans="4:11" s="188" customFormat="1" ht="6.95" customHeight="1" x14ac:dyDescent="0.25"/>
    <row r="20" spans="4:11" s="188" customFormat="1" ht="12" customHeight="1" x14ac:dyDescent="0.25">
      <c r="D20" s="5" t="s">
        <v>52</v>
      </c>
      <c r="I20" s="5" t="s">
        <v>46</v>
      </c>
      <c r="J20" s="5">
        <v>26957914</v>
      </c>
    </row>
    <row r="21" spans="4:11" s="188" customFormat="1" ht="18" customHeight="1" x14ac:dyDescent="0.25">
      <c r="E21" s="5" t="s">
        <v>745</v>
      </c>
      <c r="I21" s="5" t="s">
        <v>49</v>
      </c>
      <c r="J21" s="5" t="s">
        <v>744</v>
      </c>
    </row>
    <row r="22" spans="4:11" s="188" customFormat="1" ht="6.95" customHeight="1" x14ac:dyDescent="0.25"/>
    <row r="23" spans="4:11" s="188" customFormat="1" ht="12" customHeight="1" x14ac:dyDescent="0.25">
      <c r="D23" s="5" t="s">
        <v>56</v>
      </c>
      <c r="I23" s="5" t="s">
        <v>46</v>
      </c>
      <c r="J23" s="5" t="s">
        <v>53</v>
      </c>
    </row>
    <row r="24" spans="4:11" s="188" customFormat="1" ht="18" customHeight="1" x14ac:dyDescent="0.25">
      <c r="E24" s="5" t="s">
        <v>54</v>
      </c>
      <c r="I24" s="5" t="s">
        <v>49</v>
      </c>
      <c r="J24" s="5" t="s">
        <v>55</v>
      </c>
    </row>
    <row r="25" spans="4:11" s="188" customFormat="1" ht="6.95" customHeight="1" x14ac:dyDescent="0.25"/>
    <row r="26" spans="4:11" s="188" customFormat="1" ht="12" customHeight="1" x14ac:dyDescent="0.25">
      <c r="D26" s="5" t="s">
        <v>57</v>
      </c>
    </row>
    <row r="27" spans="4:11" s="231" customFormat="1" ht="16.5" customHeight="1" x14ac:dyDescent="0.25">
      <c r="E27" s="273" t="s">
        <v>2</v>
      </c>
      <c r="F27" s="273"/>
      <c r="G27" s="273"/>
      <c r="H27" s="273"/>
    </row>
    <row r="28" spans="4:11" s="188" customFormat="1" ht="6.95" customHeight="1" x14ac:dyDescent="0.25"/>
    <row r="29" spans="4:11" s="4" customFormat="1" ht="6.95" customHeight="1" x14ac:dyDescent="0.25">
      <c r="D29" s="7"/>
      <c r="E29" s="7"/>
      <c r="F29" s="7"/>
      <c r="G29" s="7"/>
      <c r="H29" s="7"/>
      <c r="I29" s="7"/>
      <c r="J29" s="7"/>
      <c r="K29" s="7"/>
    </row>
    <row r="30" spans="4:11" s="4" customFormat="1" ht="25.35" customHeight="1" x14ac:dyDescent="0.25">
      <c r="D30" s="139" t="s">
        <v>58</v>
      </c>
      <c r="J30" s="140">
        <f>ROUND(J121, 2)</f>
        <v>0</v>
      </c>
    </row>
    <row r="31" spans="4:11" s="4" customFormat="1" ht="6.95" customHeight="1" x14ac:dyDescent="0.25">
      <c r="D31" s="7"/>
      <c r="E31" s="7"/>
      <c r="F31" s="7"/>
      <c r="G31" s="7"/>
      <c r="H31" s="7"/>
      <c r="I31" s="7"/>
      <c r="J31" s="7"/>
      <c r="K31" s="7"/>
    </row>
    <row r="32" spans="4:11" s="188" customFormat="1" ht="14.45" customHeight="1" x14ac:dyDescent="0.25">
      <c r="F32" s="189" t="s">
        <v>59</v>
      </c>
      <c r="I32" s="189" t="s">
        <v>60</v>
      </c>
      <c r="J32" s="189" t="s">
        <v>61</v>
      </c>
    </row>
    <row r="33" spans="3:11" s="188" customFormat="1" ht="14.45" customHeight="1" x14ac:dyDescent="0.25">
      <c r="D33" s="190" t="s">
        <v>62</v>
      </c>
      <c r="E33" s="5" t="s">
        <v>63</v>
      </c>
      <c r="F33" s="191">
        <f>ROUND((ROUND((SUM(BE121:BE214)),  2) + SUM(BE216:BE220)), 2)</f>
        <v>0</v>
      </c>
      <c r="I33" s="192">
        <v>0.21</v>
      </c>
      <c r="J33" s="191">
        <f>ROUND((ROUND(((SUM(BE121:BE214))*I33),  2) + (SUM(BE216:BE220)*I33)), 2)</f>
        <v>0</v>
      </c>
    </row>
    <row r="34" spans="3:11" s="188" customFormat="1" ht="14.45" customHeight="1" x14ac:dyDescent="0.25">
      <c r="E34" s="5" t="s">
        <v>64</v>
      </c>
      <c r="F34" s="191">
        <f>ROUND((ROUND((SUM(BF121:BF214)),  2) + SUM(BF216:BF220)), 2)</f>
        <v>0</v>
      </c>
      <c r="I34" s="192">
        <v>0.15</v>
      </c>
      <c r="J34" s="191">
        <f>ROUND((ROUND(((SUM(BF121:BF214))*I34),  2) + (SUM(BF216:BF220)*I34)), 2)</f>
        <v>0</v>
      </c>
    </row>
    <row r="35" spans="3:11" s="188" customFormat="1" ht="14.45" hidden="1" customHeight="1" x14ac:dyDescent="0.25">
      <c r="E35" s="5" t="s">
        <v>65</v>
      </c>
      <c r="F35" s="191">
        <f>ROUND((ROUND((SUM(BG121:BG214)),  2) + SUM(BG216:BG220)), 2)</f>
        <v>0</v>
      </c>
      <c r="I35" s="192">
        <v>0.21</v>
      </c>
      <c r="J35" s="191">
        <f>0</f>
        <v>0</v>
      </c>
    </row>
    <row r="36" spans="3:11" s="188" customFormat="1" ht="14.45" hidden="1" customHeight="1" x14ac:dyDescent="0.25">
      <c r="E36" s="5" t="s">
        <v>66</v>
      </c>
      <c r="F36" s="191">
        <f>ROUND((ROUND((SUM(BH121:BH214)),  2) + SUM(BH216:BH220)), 2)</f>
        <v>0</v>
      </c>
      <c r="I36" s="192">
        <v>0.15</v>
      </c>
      <c r="J36" s="191">
        <f>0</f>
        <v>0</v>
      </c>
    </row>
    <row r="37" spans="3:11" s="188" customFormat="1" ht="14.45" hidden="1" customHeight="1" x14ac:dyDescent="0.25">
      <c r="E37" s="5" t="s">
        <v>67</v>
      </c>
      <c r="F37" s="191">
        <f>ROUND((ROUND((SUM(BI121:BI214)),  2) + SUM(BI216:BI220)), 2)</f>
        <v>0</v>
      </c>
      <c r="I37" s="192">
        <v>0</v>
      </c>
      <c r="J37" s="191">
        <f>0</f>
        <v>0</v>
      </c>
    </row>
    <row r="38" spans="3:11" s="188" customFormat="1" ht="6.95" customHeight="1" x14ac:dyDescent="0.25"/>
    <row r="39" spans="3:11" s="4" customFormat="1" ht="25.35" customHeight="1" x14ac:dyDescent="0.25">
      <c r="C39" s="142"/>
      <c r="D39" s="8" t="s">
        <v>68</v>
      </c>
      <c r="E39" s="9"/>
      <c r="F39" s="9"/>
      <c r="G39" s="10" t="s">
        <v>69</v>
      </c>
      <c r="H39" s="11" t="s">
        <v>70</v>
      </c>
      <c r="I39" s="9"/>
      <c r="J39" s="12">
        <f>SUM(J30:J37)</f>
        <v>0</v>
      </c>
      <c r="K39" s="9"/>
    </row>
    <row r="40" spans="3:11" s="4" customFormat="1" ht="14.45" customHeight="1" x14ac:dyDescent="0.25"/>
    <row r="41" spans="3:11" ht="14.45" customHeight="1" x14ac:dyDescent="0.25"/>
    <row r="42" spans="3:11" s="186" customFormat="1" ht="14.45" customHeight="1" x14ac:dyDescent="0.25"/>
    <row r="43" spans="3:11" s="186" customFormat="1" ht="14.45" customHeight="1" x14ac:dyDescent="0.25"/>
    <row r="44" spans="3:11" s="186" customFormat="1" ht="14.45" customHeight="1" x14ac:dyDescent="0.25"/>
    <row r="45" spans="3:11" s="186" customFormat="1" ht="14.45" customHeight="1" x14ac:dyDescent="0.25"/>
    <row r="46" spans="3:11" s="186" customFormat="1" ht="14.45" customHeight="1" x14ac:dyDescent="0.25"/>
    <row r="47" spans="3:11" s="186" customFormat="1" ht="14.45" customHeight="1" x14ac:dyDescent="0.25"/>
    <row r="48" spans="3:11" s="186" customFormat="1" ht="14.45" customHeight="1" x14ac:dyDescent="0.25"/>
    <row r="49" spans="4:11" s="186" customFormat="1" ht="14.45" customHeight="1" x14ac:dyDescent="0.25"/>
    <row r="50" spans="4:11" s="188" customFormat="1" ht="14.45" customHeight="1" x14ac:dyDescent="0.25">
      <c r="D50" s="232" t="s">
        <v>71</v>
      </c>
      <c r="E50" s="233"/>
      <c r="F50" s="233"/>
      <c r="G50" s="232" t="s">
        <v>72</v>
      </c>
      <c r="H50" s="233"/>
      <c r="I50" s="233"/>
      <c r="J50" s="233"/>
      <c r="K50" s="233"/>
    </row>
    <row r="51" spans="4:11" s="186" customFormat="1" x14ac:dyDescent="0.25"/>
    <row r="52" spans="4:11" s="186" customFormat="1" x14ac:dyDescent="0.25"/>
    <row r="53" spans="4:11" s="186" customFormat="1" x14ac:dyDescent="0.25"/>
    <row r="54" spans="4:11" s="186" customFormat="1" x14ac:dyDescent="0.25"/>
    <row r="55" spans="4:11" s="186" customFormat="1" x14ac:dyDescent="0.25"/>
    <row r="56" spans="4:11" s="186" customFormat="1" x14ac:dyDescent="0.25"/>
    <row r="57" spans="4:11" s="186" customFormat="1" x14ac:dyDescent="0.25"/>
    <row r="58" spans="4:11" s="186" customFormat="1" x14ac:dyDescent="0.25"/>
    <row r="59" spans="4:11" s="186" customFormat="1" x14ac:dyDescent="0.25"/>
    <row r="60" spans="4:11" s="186" customFormat="1" x14ac:dyDescent="0.25"/>
    <row r="61" spans="4:11" s="188" customFormat="1" x14ac:dyDescent="0.25">
      <c r="D61" s="193" t="s">
        <v>73</v>
      </c>
      <c r="E61" s="194"/>
      <c r="F61" s="195" t="s">
        <v>74</v>
      </c>
      <c r="G61" s="193" t="s">
        <v>73</v>
      </c>
      <c r="H61" s="194"/>
      <c r="I61" s="194"/>
      <c r="J61" s="196" t="s">
        <v>74</v>
      </c>
      <c r="K61" s="194"/>
    </row>
    <row r="62" spans="4:11" s="186" customFormat="1" x14ac:dyDescent="0.25"/>
    <row r="63" spans="4:11" s="186" customFormat="1" x14ac:dyDescent="0.25"/>
    <row r="64" spans="4:11" s="186" customFormat="1" x14ac:dyDescent="0.25"/>
    <row r="65" spans="4:11" s="188" customFormat="1" x14ac:dyDescent="0.25">
      <c r="D65" s="232" t="s">
        <v>75</v>
      </c>
      <c r="E65" s="233"/>
      <c r="F65" s="233"/>
      <c r="G65" s="232" t="s">
        <v>76</v>
      </c>
      <c r="H65" s="233"/>
      <c r="I65" s="233"/>
      <c r="J65" s="233"/>
      <c r="K65" s="233"/>
    </row>
    <row r="66" spans="4:11" s="186" customFormat="1" x14ac:dyDescent="0.25"/>
    <row r="72" spans="4:11" s="186" customFormat="1" x14ac:dyDescent="0.25"/>
    <row r="73" spans="4:11" s="186" customFormat="1" x14ac:dyDescent="0.25"/>
    <row r="74" spans="4:11" s="186" customFormat="1" x14ac:dyDescent="0.25"/>
    <row r="75" spans="4:11" s="186" customFormat="1" x14ac:dyDescent="0.25"/>
    <row r="76" spans="4:11" s="188" customFormat="1" x14ac:dyDescent="0.25">
      <c r="D76" s="193" t="s">
        <v>73</v>
      </c>
      <c r="E76" s="194"/>
      <c r="F76" s="195" t="s">
        <v>74</v>
      </c>
      <c r="G76" s="193" t="s">
        <v>73</v>
      </c>
      <c r="H76" s="194"/>
      <c r="I76" s="194"/>
      <c r="J76" s="196" t="s">
        <v>74</v>
      </c>
      <c r="K76" s="194"/>
    </row>
    <row r="77" spans="4:11" s="188" customFormat="1" ht="14.45" customHeight="1" x14ac:dyDescent="0.25"/>
    <row r="78" spans="4:11" s="186" customFormat="1" x14ac:dyDescent="0.25"/>
    <row r="81" spans="3:47" s="4" customFormat="1" ht="6.95" customHeight="1" x14ac:dyDescent="0.25"/>
    <row r="82" spans="3:47" s="4" customFormat="1" ht="24.95" customHeight="1" x14ac:dyDescent="0.25">
      <c r="C82" s="130" t="s">
        <v>77</v>
      </c>
    </row>
    <row r="83" spans="3:47" s="4" customFormat="1" ht="6.95" customHeight="1" x14ac:dyDescent="0.25"/>
    <row r="84" spans="3:47" s="188" customFormat="1" ht="12" customHeight="1" x14ac:dyDescent="0.25">
      <c r="C84" s="5" t="s">
        <v>13</v>
      </c>
    </row>
    <row r="85" spans="3:47" s="188" customFormat="1" ht="26.25" customHeight="1" x14ac:dyDescent="0.25">
      <c r="E85" s="279" t="s">
        <v>746</v>
      </c>
      <c r="F85" s="285"/>
      <c r="G85" s="285"/>
      <c r="H85" s="285"/>
      <c r="I85" s="286"/>
    </row>
    <row r="86" spans="3:47" s="188" customFormat="1" ht="12" customHeight="1" x14ac:dyDescent="0.25">
      <c r="C86" s="5" t="s">
        <v>20</v>
      </c>
    </row>
    <row r="87" spans="3:47" s="188" customFormat="1" ht="16.5" customHeight="1" x14ac:dyDescent="0.25">
      <c r="E87" s="255" t="str">
        <f>E9</f>
        <v>SO02 - Vyústění odvodnění</v>
      </c>
      <c r="F87" s="270"/>
      <c r="G87" s="270"/>
      <c r="H87" s="270"/>
    </row>
    <row r="88" spans="3:47" s="188" customFormat="1" ht="6.95" customHeight="1" x14ac:dyDescent="0.25"/>
    <row r="89" spans="3:47" s="188" customFormat="1" ht="12" customHeight="1" x14ac:dyDescent="0.25">
      <c r="C89" s="5" t="s">
        <v>38</v>
      </c>
      <c r="F89" s="5" t="str">
        <f>F12</f>
        <v>ulice Vídeňská, Brno</v>
      </c>
      <c r="I89" s="5" t="s">
        <v>40</v>
      </c>
      <c r="J89" s="138" t="str">
        <f>IF(J12="","",J12)</f>
        <v>26. 5. 2021</v>
      </c>
    </row>
    <row r="90" spans="3:47" s="188" customFormat="1" ht="6.95" customHeight="1" x14ac:dyDescent="0.25"/>
    <row r="91" spans="3:47" s="188" customFormat="1" ht="30" customHeight="1" x14ac:dyDescent="0.25">
      <c r="C91" s="5" t="s">
        <v>45</v>
      </c>
      <c r="F91" s="5" t="str">
        <f>E15</f>
        <v>Dopravní podnik města Brna, a. s.</v>
      </c>
      <c r="I91" s="5" t="s">
        <v>52</v>
      </c>
      <c r="J91" s="184" t="str">
        <f>E21</f>
        <v>PRODOZ road s.r.o., Brno</v>
      </c>
    </row>
    <row r="92" spans="3:47" s="188" customFormat="1" ht="25.7" customHeight="1" x14ac:dyDescent="0.25">
      <c r="C92" s="5" t="s">
        <v>51</v>
      </c>
      <c r="F92" s="5" t="str">
        <f>IF(E18="","",E18)</f>
        <v>Vyplň údaj</v>
      </c>
      <c r="I92" s="5" t="s">
        <v>56</v>
      </c>
      <c r="J92" s="184" t="str">
        <f>E24</f>
        <v>Vysoké učení technické v Brně</v>
      </c>
    </row>
    <row r="93" spans="3:47" s="4" customFormat="1" ht="10.35" customHeight="1" x14ac:dyDescent="0.25"/>
    <row r="94" spans="3:47" s="4" customFormat="1" ht="29.25" customHeight="1" x14ac:dyDescent="0.25">
      <c r="C94" s="143" t="s">
        <v>78</v>
      </c>
      <c r="D94" s="142"/>
      <c r="E94" s="142"/>
      <c r="F94" s="142"/>
      <c r="G94" s="142"/>
      <c r="H94" s="142"/>
      <c r="I94" s="142"/>
      <c r="J94" s="144" t="s">
        <v>79</v>
      </c>
      <c r="K94" s="142"/>
    </row>
    <row r="95" spans="3:47" s="4" customFormat="1" ht="10.35" customHeight="1" x14ac:dyDescent="0.25"/>
    <row r="96" spans="3:47" s="4" customFormat="1" ht="22.9" customHeight="1" x14ac:dyDescent="0.25">
      <c r="C96" s="145" t="s">
        <v>80</v>
      </c>
      <c r="J96" s="140">
        <f>J121</f>
        <v>0</v>
      </c>
      <c r="AU96" s="1" t="s">
        <v>81</v>
      </c>
    </row>
    <row r="97" spans="3:10" s="15" customFormat="1" ht="24.95" customHeight="1" x14ac:dyDescent="0.25">
      <c r="D97" s="16" t="s">
        <v>82</v>
      </c>
      <c r="E97" s="17"/>
      <c r="F97" s="17"/>
      <c r="G97" s="17"/>
      <c r="H97" s="17"/>
      <c r="I97" s="17"/>
      <c r="J97" s="18">
        <f>J122</f>
        <v>0</v>
      </c>
    </row>
    <row r="98" spans="3:10" s="19" customFormat="1" ht="19.899999999999999" customHeight="1" x14ac:dyDescent="0.25">
      <c r="D98" s="20" t="s">
        <v>83</v>
      </c>
      <c r="E98" s="21"/>
      <c r="F98" s="21"/>
      <c r="G98" s="21"/>
      <c r="H98" s="21"/>
      <c r="I98" s="21"/>
      <c r="J98" s="22">
        <f>J123</f>
        <v>0</v>
      </c>
    </row>
    <row r="99" spans="3:10" s="19" customFormat="1" ht="19.899999999999999" customHeight="1" x14ac:dyDescent="0.25">
      <c r="D99" s="20" t="s">
        <v>87</v>
      </c>
      <c r="E99" s="21"/>
      <c r="F99" s="21"/>
      <c r="G99" s="21"/>
      <c r="H99" s="21"/>
      <c r="I99" s="21"/>
      <c r="J99" s="22">
        <f>J210</f>
        <v>0</v>
      </c>
    </row>
    <row r="100" spans="3:10" s="19" customFormat="1" ht="19.899999999999999" customHeight="1" x14ac:dyDescent="0.25">
      <c r="D100" s="20" t="s">
        <v>88</v>
      </c>
      <c r="E100" s="21"/>
      <c r="F100" s="21"/>
      <c r="G100" s="21"/>
      <c r="H100" s="21"/>
      <c r="I100" s="21"/>
      <c r="J100" s="22">
        <f>J213</f>
        <v>0</v>
      </c>
    </row>
    <row r="101" spans="3:10" s="15" customFormat="1" ht="21.75" customHeight="1" x14ac:dyDescent="0.2">
      <c r="D101" s="146" t="s">
        <v>89</v>
      </c>
      <c r="J101" s="147">
        <f>J215</f>
        <v>0</v>
      </c>
    </row>
    <row r="102" spans="3:10" s="4" customFormat="1" ht="21.75" customHeight="1" x14ac:dyDescent="0.25"/>
    <row r="103" spans="3:10" s="4" customFormat="1" ht="6.95" customHeight="1" x14ac:dyDescent="0.25"/>
    <row r="107" spans="3:10" s="4" customFormat="1" ht="6.95" customHeight="1" x14ac:dyDescent="0.25"/>
    <row r="108" spans="3:10" s="4" customFormat="1" ht="24.95" customHeight="1" x14ac:dyDescent="0.25">
      <c r="C108" s="130" t="s">
        <v>90</v>
      </c>
    </row>
    <row r="109" spans="3:10" s="4" customFormat="1" ht="6.95" customHeight="1" x14ac:dyDescent="0.25"/>
    <row r="110" spans="3:10" s="188" customFormat="1" ht="12" customHeight="1" x14ac:dyDescent="0.25">
      <c r="C110" s="5" t="s">
        <v>13</v>
      </c>
    </row>
    <row r="111" spans="3:10" s="188" customFormat="1" ht="26.25" customHeight="1" x14ac:dyDescent="0.25">
      <c r="E111" s="273" t="s">
        <v>746</v>
      </c>
      <c r="F111" s="265"/>
      <c r="G111" s="265"/>
      <c r="H111" s="265"/>
    </row>
    <row r="112" spans="3:10" s="188" customFormat="1" ht="12" customHeight="1" x14ac:dyDescent="0.25">
      <c r="C112" s="5" t="s">
        <v>20</v>
      </c>
    </row>
    <row r="113" spans="3:65" s="188" customFormat="1" ht="16.5" customHeight="1" x14ac:dyDescent="0.25">
      <c r="E113" s="255" t="str">
        <f>E9</f>
        <v>SO02 - Vyústění odvodnění</v>
      </c>
      <c r="F113" s="270"/>
      <c r="G113" s="270"/>
      <c r="H113" s="270"/>
    </row>
    <row r="114" spans="3:65" s="188" customFormat="1" ht="6.95" customHeight="1" x14ac:dyDescent="0.25"/>
    <row r="115" spans="3:65" s="188" customFormat="1" ht="12" customHeight="1" x14ac:dyDescent="0.25">
      <c r="C115" s="5" t="s">
        <v>38</v>
      </c>
      <c r="F115" s="5" t="str">
        <f>F12</f>
        <v>ulice Vídeňská, Brno</v>
      </c>
      <c r="I115" s="5" t="s">
        <v>40</v>
      </c>
      <c r="J115" s="138" t="str">
        <f>IF(J12="","",J12)</f>
        <v>26. 5. 2021</v>
      </c>
    </row>
    <row r="116" spans="3:65" s="188" customFormat="1" ht="6.95" customHeight="1" x14ac:dyDescent="0.25"/>
    <row r="117" spans="3:65" s="188" customFormat="1" ht="31.9" customHeight="1" x14ac:dyDescent="0.25">
      <c r="C117" s="5" t="s">
        <v>45</v>
      </c>
      <c r="F117" s="5" t="str">
        <f>E15</f>
        <v>Dopravní podnik města Brna, a. s.</v>
      </c>
      <c r="I117" s="5" t="s">
        <v>52</v>
      </c>
      <c r="J117" s="184" t="str">
        <f>E21</f>
        <v>PRODOZ road s.r.o., Brno</v>
      </c>
    </row>
    <row r="118" spans="3:65" s="188" customFormat="1" ht="25.7" customHeight="1" x14ac:dyDescent="0.25">
      <c r="C118" s="5" t="s">
        <v>51</v>
      </c>
      <c r="F118" s="5" t="str">
        <f>IF(E18="","",E18)</f>
        <v>Vyplň údaj</v>
      </c>
      <c r="I118" s="5" t="s">
        <v>56</v>
      </c>
      <c r="J118" s="184" t="str">
        <f>E24</f>
        <v>Vysoké učení technické v Brně</v>
      </c>
    </row>
    <row r="119" spans="3:65" s="188" customFormat="1" ht="10.35" customHeight="1" x14ac:dyDescent="0.25"/>
    <row r="120" spans="3:65" s="25" customFormat="1" ht="29.25" customHeight="1" x14ac:dyDescent="0.25">
      <c r="C120" s="26" t="s">
        <v>91</v>
      </c>
      <c r="D120" s="27" t="s">
        <v>92</v>
      </c>
      <c r="E120" s="27" t="s">
        <v>93</v>
      </c>
      <c r="F120" s="27" t="s">
        <v>94</v>
      </c>
      <c r="G120" s="27" t="s">
        <v>95</v>
      </c>
      <c r="H120" s="27" t="s">
        <v>96</v>
      </c>
      <c r="I120" s="27" t="s">
        <v>97</v>
      </c>
      <c r="J120" s="27" t="s">
        <v>79</v>
      </c>
      <c r="K120" s="27" t="s">
        <v>98</v>
      </c>
      <c r="M120" s="28" t="s">
        <v>2</v>
      </c>
      <c r="N120" s="29" t="s">
        <v>62</v>
      </c>
      <c r="O120" s="29" t="s">
        <v>99</v>
      </c>
      <c r="P120" s="29" t="s">
        <v>100</v>
      </c>
      <c r="Q120" s="29" t="s">
        <v>101</v>
      </c>
      <c r="R120" s="29" t="s">
        <v>102</v>
      </c>
      <c r="S120" s="29" t="s">
        <v>103</v>
      </c>
      <c r="T120" s="30" t="s">
        <v>104</v>
      </c>
    </row>
    <row r="121" spans="3:65" s="4" customFormat="1" ht="22.9" customHeight="1" x14ac:dyDescent="0.25">
      <c r="C121" s="134" t="s">
        <v>105</v>
      </c>
      <c r="J121" s="148">
        <f>BK121</f>
        <v>0</v>
      </c>
      <c r="M121" s="31"/>
      <c r="N121" s="7"/>
      <c r="O121" s="7"/>
      <c r="P121" s="32">
        <f>P122+P215</f>
        <v>0</v>
      </c>
      <c r="Q121" s="7"/>
      <c r="R121" s="32">
        <f>R122+R215</f>
        <v>5.8812599999999993</v>
      </c>
      <c r="S121" s="7"/>
      <c r="T121" s="33">
        <f>T122+T215</f>
        <v>0</v>
      </c>
      <c r="AT121" s="1" t="s">
        <v>106</v>
      </c>
      <c r="AU121" s="1" t="s">
        <v>81</v>
      </c>
      <c r="BK121" s="34">
        <f>BK122+BK215</f>
        <v>0</v>
      </c>
    </row>
    <row r="122" spans="3:65" s="35" customFormat="1" ht="25.9" customHeight="1" x14ac:dyDescent="0.2">
      <c r="D122" s="39" t="s">
        <v>106</v>
      </c>
      <c r="E122" s="149" t="s">
        <v>107</v>
      </c>
      <c r="F122" s="149" t="s">
        <v>108</v>
      </c>
      <c r="I122" s="150"/>
      <c r="J122" s="147">
        <f>BK122</f>
        <v>0</v>
      </c>
      <c r="M122" s="36"/>
      <c r="P122" s="37">
        <f>P123+P210+P213</f>
        <v>0</v>
      </c>
      <c r="R122" s="37">
        <f>R123+R210+R213</f>
        <v>5.8812599999999993</v>
      </c>
      <c r="T122" s="38">
        <f>T123+T210+T213</f>
        <v>0</v>
      </c>
      <c r="AR122" s="39" t="s">
        <v>109</v>
      </c>
      <c r="AT122" s="40" t="s">
        <v>106</v>
      </c>
      <c r="AU122" s="40" t="s">
        <v>110</v>
      </c>
      <c r="AY122" s="39" t="s">
        <v>111</v>
      </c>
      <c r="BK122" s="41">
        <f>BK123+BK210+BK213</f>
        <v>0</v>
      </c>
    </row>
    <row r="123" spans="3:65" s="35" customFormat="1" ht="22.9" customHeight="1" x14ac:dyDescent="0.2">
      <c r="D123" s="39" t="s">
        <v>106</v>
      </c>
      <c r="E123" s="151" t="s">
        <v>109</v>
      </c>
      <c r="F123" s="151" t="s">
        <v>112</v>
      </c>
      <c r="I123" s="150"/>
      <c r="J123" s="152">
        <f>BK123</f>
        <v>0</v>
      </c>
      <c r="M123" s="36"/>
      <c r="P123" s="37">
        <f>SUM(P124:P209)</f>
        <v>0</v>
      </c>
      <c r="R123" s="37">
        <f>SUM(R124:R209)</f>
        <v>2.2900499999999995</v>
      </c>
      <c r="T123" s="38">
        <f>SUM(T124:T209)</f>
        <v>0</v>
      </c>
      <c r="AR123" s="39" t="s">
        <v>109</v>
      </c>
      <c r="AT123" s="40" t="s">
        <v>106</v>
      </c>
      <c r="AU123" s="40" t="s">
        <v>109</v>
      </c>
      <c r="AY123" s="39" t="s">
        <v>111</v>
      </c>
      <c r="BK123" s="41">
        <f>SUM(BK124:BK209)</f>
        <v>0</v>
      </c>
    </row>
    <row r="124" spans="3:65" s="4" customFormat="1" ht="24.2" customHeight="1" x14ac:dyDescent="0.25">
      <c r="C124" s="42" t="s">
        <v>109</v>
      </c>
      <c r="D124" s="42" t="s">
        <v>113</v>
      </c>
      <c r="E124" s="43" t="s">
        <v>548</v>
      </c>
      <c r="F124" s="44" t="s">
        <v>549</v>
      </c>
      <c r="G124" s="45" t="s">
        <v>116</v>
      </c>
      <c r="H124" s="46">
        <v>4</v>
      </c>
      <c r="I124" s="47"/>
      <c r="J124" s="48">
        <f>ROUND(I124*H124,2)</f>
        <v>0</v>
      </c>
      <c r="K124" s="153" t="s">
        <v>725</v>
      </c>
      <c r="M124" s="49" t="s">
        <v>2</v>
      </c>
      <c r="N124" s="50" t="s">
        <v>63</v>
      </c>
      <c r="P124" s="51">
        <f>O124*H124</f>
        <v>0</v>
      </c>
      <c r="Q124" s="51">
        <v>0</v>
      </c>
      <c r="R124" s="51">
        <f>Q124*H124</f>
        <v>0</v>
      </c>
      <c r="S124" s="51">
        <v>0</v>
      </c>
      <c r="T124" s="52">
        <f>S124*H124</f>
        <v>0</v>
      </c>
      <c r="AR124" s="53" t="s">
        <v>117</v>
      </c>
      <c r="AT124" s="53" t="s">
        <v>113</v>
      </c>
      <c r="AU124" s="53" t="s">
        <v>4</v>
      </c>
      <c r="AY124" s="1" t="s">
        <v>111</v>
      </c>
      <c r="BE124" s="54">
        <f>IF(N124="základní",J124,0)</f>
        <v>0</v>
      </c>
      <c r="BF124" s="54">
        <f>IF(N124="snížená",J124,0)</f>
        <v>0</v>
      </c>
      <c r="BG124" s="54">
        <f>IF(N124="zákl. přenesená",J124,0)</f>
        <v>0</v>
      </c>
      <c r="BH124" s="54">
        <f>IF(N124="sníž. přenesená",J124,0)</f>
        <v>0</v>
      </c>
      <c r="BI124" s="54">
        <f>IF(N124="nulová",J124,0)</f>
        <v>0</v>
      </c>
      <c r="BJ124" s="1" t="s">
        <v>109</v>
      </c>
      <c r="BK124" s="54">
        <f>ROUND(I124*H124,2)</f>
        <v>0</v>
      </c>
      <c r="BL124" s="1" t="s">
        <v>117</v>
      </c>
      <c r="BM124" s="53" t="s">
        <v>550</v>
      </c>
    </row>
    <row r="125" spans="3:65" s="55" customFormat="1" ht="11.25" x14ac:dyDescent="0.25">
      <c r="D125" s="154" t="s">
        <v>119</v>
      </c>
      <c r="E125" s="58" t="s">
        <v>2</v>
      </c>
      <c r="F125" s="155" t="s">
        <v>120</v>
      </c>
      <c r="H125" s="58" t="s">
        <v>2</v>
      </c>
      <c r="I125" s="156"/>
      <c r="M125" s="56"/>
      <c r="T125" s="57"/>
      <c r="AT125" s="58" t="s">
        <v>119</v>
      </c>
      <c r="AU125" s="58" t="s">
        <v>4</v>
      </c>
      <c r="AV125" s="55" t="s">
        <v>109</v>
      </c>
      <c r="AW125" s="55" t="s">
        <v>121</v>
      </c>
      <c r="AX125" s="55" t="s">
        <v>110</v>
      </c>
      <c r="AY125" s="58" t="s">
        <v>111</v>
      </c>
    </row>
    <row r="126" spans="3:65" s="59" customFormat="1" ht="11.25" x14ac:dyDescent="0.25">
      <c r="D126" s="154" t="s">
        <v>119</v>
      </c>
      <c r="E126" s="62" t="s">
        <v>2</v>
      </c>
      <c r="F126" s="157" t="s">
        <v>551</v>
      </c>
      <c r="H126" s="158">
        <v>4</v>
      </c>
      <c r="I126" s="159"/>
      <c r="M126" s="60"/>
      <c r="T126" s="61"/>
      <c r="AT126" s="62" t="s">
        <v>119</v>
      </c>
      <c r="AU126" s="62" t="s">
        <v>4</v>
      </c>
      <c r="AV126" s="59" t="s">
        <v>4</v>
      </c>
      <c r="AW126" s="59" t="s">
        <v>121</v>
      </c>
      <c r="AX126" s="59" t="s">
        <v>110</v>
      </c>
      <c r="AY126" s="62" t="s">
        <v>111</v>
      </c>
    </row>
    <row r="127" spans="3:65" s="63" customFormat="1" ht="11.25" x14ac:dyDescent="0.25">
      <c r="D127" s="154" t="s">
        <v>119</v>
      </c>
      <c r="E127" s="66" t="s">
        <v>12</v>
      </c>
      <c r="F127" s="160" t="s">
        <v>123</v>
      </c>
      <c r="H127" s="161">
        <v>4</v>
      </c>
      <c r="I127" s="162"/>
      <c r="M127" s="64"/>
      <c r="T127" s="65"/>
      <c r="AT127" s="66" t="s">
        <v>119</v>
      </c>
      <c r="AU127" s="66" t="s">
        <v>4</v>
      </c>
      <c r="AV127" s="63" t="s">
        <v>117</v>
      </c>
      <c r="AW127" s="63" t="s">
        <v>121</v>
      </c>
      <c r="AX127" s="63" t="s">
        <v>109</v>
      </c>
      <c r="AY127" s="66" t="s">
        <v>111</v>
      </c>
    </row>
    <row r="128" spans="3:65" s="4" customFormat="1" ht="37.9" customHeight="1" x14ac:dyDescent="0.25">
      <c r="C128" s="42" t="s">
        <v>4</v>
      </c>
      <c r="D128" s="42" t="s">
        <v>113</v>
      </c>
      <c r="E128" s="43" t="s">
        <v>124</v>
      </c>
      <c r="F128" s="44" t="s">
        <v>125</v>
      </c>
      <c r="G128" s="45" t="s">
        <v>16</v>
      </c>
      <c r="H128" s="46">
        <v>1.4</v>
      </c>
      <c r="I128" s="47"/>
      <c r="J128" s="48">
        <f>ROUND(I128*H128,2)</f>
        <v>0</v>
      </c>
      <c r="K128" s="153" t="s">
        <v>725</v>
      </c>
      <c r="M128" s="49" t="s">
        <v>2</v>
      </c>
      <c r="N128" s="50" t="s">
        <v>63</v>
      </c>
      <c r="P128" s="51">
        <f>O128*H128</f>
        <v>0</v>
      </c>
      <c r="Q128" s="51">
        <v>0</v>
      </c>
      <c r="R128" s="51">
        <f>Q128*H128</f>
        <v>0</v>
      </c>
      <c r="S128" s="51">
        <v>0</v>
      </c>
      <c r="T128" s="52">
        <f>S128*H128</f>
        <v>0</v>
      </c>
      <c r="AR128" s="53" t="s">
        <v>117</v>
      </c>
      <c r="AT128" s="53" t="s">
        <v>113</v>
      </c>
      <c r="AU128" s="53" t="s">
        <v>4</v>
      </c>
      <c r="AY128" s="1" t="s">
        <v>111</v>
      </c>
      <c r="BE128" s="54">
        <f>IF(N128="základní",J128,0)</f>
        <v>0</v>
      </c>
      <c r="BF128" s="54">
        <f>IF(N128="snížená",J128,0)</f>
        <v>0</v>
      </c>
      <c r="BG128" s="54">
        <f>IF(N128="zákl. přenesená",J128,0)</f>
        <v>0</v>
      </c>
      <c r="BH128" s="54">
        <f>IF(N128="sníž. přenesená",J128,0)</f>
        <v>0</v>
      </c>
      <c r="BI128" s="54">
        <f>IF(N128="nulová",J128,0)</f>
        <v>0</v>
      </c>
      <c r="BJ128" s="1" t="s">
        <v>109</v>
      </c>
      <c r="BK128" s="54">
        <f>ROUND(I128*H128,2)</f>
        <v>0</v>
      </c>
      <c r="BL128" s="1" t="s">
        <v>117</v>
      </c>
      <c r="BM128" s="53" t="s">
        <v>552</v>
      </c>
    </row>
    <row r="129" spans="3:65" s="55" customFormat="1" ht="11.25" x14ac:dyDescent="0.25">
      <c r="D129" s="154" t="s">
        <v>119</v>
      </c>
      <c r="E129" s="58" t="s">
        <v>2</v>
      </c>
      <c r="F129" s="155" t="s">
        <v>127</v>
      </c>
      <c r="H129" s="58" t="s">
        <v>2</v>
      </c>
      <c r="I129" s="156"/>
      <c r="M129" s="56"/>
      <c r="T129" s="57"/>
      <c r="AT129" s="58" t="s">
        <v>119</v>
      </c>
      <c r="AU129" s="58" t="s">
        <v>4</v>
      </c>
      <c r="AV129" s="55" t="s">
        <v>109</v>
      </c>
      <c r="AW129" s="55" t="s">
        <v>121</v>
      </c>
      <c r="AX129" s="55" t="s">
        <v>110</v>
      </c>
      <c r="AY129" s="58" t="s">
        <v>111</v>
      </c>
    </row>
    <row r="130" spans="3:65" s="59" customFormat="1" ht="11.25" x14ac:dyDescent="0.25">
      <c r="D130" s="154" t="s">
        <v>119</v>
      </c>
      <c r="E130" s="62" t="s">
        <v>2</v>
      </c>
      <c r="F130" s="157" t="s">
        <v>128</v>
      </c>
      <c r="H130" s="158">
        <v>0.4</v>
      </c>
      <c r="I130" s="159"/>
      <c r="M130" s="60"/>
      <c r="T130" s="61"/>
      <c r="AT130" s="62" t="s">
        <v>119</v>
      </c>
      <c r="AU130" s="62" t="s">
        <v>4</v>
      </c>
      <c r="AV130" s="59" t="s">
        <v>4</v>
      </c>
      <c r="AW130" s="59" t="s">
        <v>121</v>
      </c>
      <c r="AX130" s="59" t="s">
        <v>110</v>
      </c>
      <c r="AY130" s="62" t="s">
        <v>111</v>
      </c>
    </row>
    <row r="131" spans="3:65" s="59" customFormat="1" ht="11.25" x14ac:dyDescent="0.25">
      <c r="D131" s="154" t="s">
        <v>119</v>
      </c>
      <c r="E131" s="62" t="s">
        <v>2</v>
      </c>
      <c r="F131" s="157" t="s">
        <v>129</v>
      </c>
      <c r="H131" s="158">
        <v>1</v>
      </c>
      <c r="I131" s="159"/>
      <c r="M131" s="60"/>
      <c r="T131" s="61"/>
      <c r="AT131" s="62" t="s">
        <v>119</v>
      </c>
      <c r="AU131" s="62" t="s">
        <v>4</v>
      </c>
      <c r="AV131" s="59" t="s">
        <v>4</v>
      </c>
      <c r="AW131" s="59" t="s">
        <v>121</v>
      </c>
      <c r="AX131" s="59" t="s">
        <v>110</v>
      </c>
      <c r="AY131" s="62" t="s">
        <v>111</v>
      </c>
    </row>
    <row r="132" spans="3:65" s="63" customFormat="1" ht="11.25" x14ac:dyDescent="0.25">
      <c r="D132" s="154" t="s">
        <v>119</v>
      </c>
      <c r="E132" s="66" t="s">
        <v>2</v>
      </c>
      <c r="F132" s="160" t="s">
        <v>123</v>
      </c>
      <c r="H132" s="161">
        <v>1.4</v>
      </c>
      <c r="I132" s="162"/>
      <c r="M132" s="64"/>
      <c r="T132" s="65"/>
      <c r="AT132" s="66" t="s">
        <v>119</v>
      </c>
      <c r="AU132" s="66" t="s">
        <v>4</v>
      </c>
      <c r="AV132" s="63" t="s">
        <v>117</v>
      </c>
      <c r="AW132" s="63" t="s">
        <v>121</v>
      </c>
      <c r="AX132" s="63" t="s">
        <v>109</v>
      </c>
      <c r="AY132" s="66" t="s">
        <v>111</v>
      </c>
    </row>
    <row r="133" spans="3:65" s="4" customFormat="1" ht="37.9" customHeight="1" x14ac:dyDescent="0.25">
      <c r="C133" s="42" t="s">
        <v>130</v>
      </c>
      <c r="D133" s="42" t="s">
        <v>113</v>
      </c>
      <c r="E133" s="43" t="s">
        <v>124</v>
      </c>
      <c r="F133" s="44" t="s">
        <v>125</v>
      </c>
      <c r="G133" s="45" t="s">
        <v>16</v>
      </c>
      <c r="H133" s="46">
        <v>436.6</v>
      </c>
      <c r="I133" s="47"/>
      <c r="J133" s="48">
        <f>ROUND(I133*H133,2)</f>
        <v>0</v>
      </c>
      <c r="K133" s="153" t="s">
        <v>725</v>
      </c>
      <c r="M133" s="49" t="s">
        <v>2</v>
      </c>
      <c r="N133" s="50" t="s">
        <v>63</v>
      </c>
      <c r="P133" s="51">
        <f>O133*H133</f>
        <v>0</v>
      </c>
      <c r="Q133" s="51">
        <v>0</v>
      </c>
      <c r="R133" s="51">
        <f>Q133*H133</f>
        <v>0</v>
      </c>
      <c r="S133" s="51">
        <v>0</v>
      </c>
      <c r="T133" s="52">
        <f>S133*H133</f>
        <v>0</v>
      </c>
      <c r="AR133" s="53" t="s">
        <v>117</v>
      </c>
      <c r="AT133" s="53" t="s">
        <v>113</v>
      </c>
      <c r="AU133" s="53" t="s">
        <v>4</v>
      </c>
      <c r="AY133" s="1" t="s">
        <v>111</v>
      </c>
      <c r="BE133" s="54">
        <f>IF(N133="základní",J133,0)</f>
        <v>0</v>
      </c>
      <c r="BF133" s="54">
        <f>IF(N133="snížená",J133,0)</f>
        <v>0</v>
      </c>
      <c r="BG133" s="54">
        <f>IF(N133="zákl. přenesená",J133,0)</f>
        <v>0</v>
      </c>
      <c r="BH133" s="54">
        <f>IF(N133="sníž. přenesená",J133,0)</f>
        <v>0</v>
      </c>
      <c r="BI133" s="54">
        <f>IF(N133="nulová",J133,0)</f>
        <v>0</v>
      </c>
      <c r="BJ133" s="1" t="s">
        <v>109</v>
      </c>
      <c r="BK133" s="54">
        <f>ROUND(I133*H133,2)</f>
        <v>0</v>
      </c>
      <c r="BL133" s="1" t="s">
        <v>117</v>
      </c>
      <c r="BM133" s="53" t="s">
        <v>553</v>
      </c>
    </row>
    <row r="134" spans="3:65" s="55" customFormat="1" ht="11.25" x14ac:dyDescent="0.25">
      <c r="D134" s="154" t="s">
        <v>119</v>
      </c>
      <c r="E134" s="58" t="s">
        <v>2</v>
      </c>
      <c r="F134" s="155" t="s">
        <v>127</v>
      </c>
      <c r="H134" s="58" t="s">
        <v>2</v>
      </c>
      <c r="I134" s="156"/>
      <c r="M134" s="56"/>
      <c r="T134" s="57"/>
      <c r="AT134" s="58" t="s">
        <v>119</v>
      </c>
      <c r="AU134" s="58" t="s">
        <v>4</v>
      </c>
      <c r="AV134" s="55" t="s">
        <v>109</v>
      </c>
      <c r="AW134" s="55" t="s">
        <v>121</v>
      </c>
      <c r="AX134" s="55" t="s">
        <v>110</v>
      </c>
      <c r="AY134" s="58" t="s">
        <v>111</v>
      </c>
    </row>
    <row r="135" spans="3:65" s="59" customFormat="1" ht="11.25" x14ac:dyDescent="0.25">
      <c r="D135" s="154" t="s">
        <v>119</v>
      </c>
      <c r="E135" s="62" t="s">
        <v>2</v>
      </c>
      <c r="F135" s="157" t="s">
        <v>554</v>
      </c>
      <c r="H135" s="158">
        <v>435.6</v>
      </c>
      <c r="I135" s="159"/>
      <c r="M135" s="60"/>
      <c r="T135" s="61"/>
      <c r="AT135" s="62" t="s">
        <v>119</v>
      </c>
      <c r="AU135" s="62" t="s">
        <v>4</v>
      </c>
      <c r="AV135" s="59" t="s">
        <v>4</v>
      </c>
      <c r="AW135" s="59" t="s">
        <v>121</v>
      </c>
      <c r="AX135" s="59" t="s">
        <v>110</v>
      </c>
      <c r="AY135" s="62" t="s">
        <v>111</v>
      </c>
    </row>
    <row r="136" spans="3:65" s="59" customFormat="1" ht="11.25" x14ac:dyDescent="0.25">
      <c r="D136" s="154" t="s">
        <v>119</v>
      </c>
      <c r="E136" s="62" t="s">
        <v>2</v>
      </c>
      <c r="F136" s="157" t="s">
        <v>129</v>
      </c>
      <c r="H136" s="158">
        <v>1</v>
      </c>
      <c r="I136" s="159"/>
      <c r="M136" s="60"/>
      <c r="T136" s="61"/>
      <c r="AT136" s="62" t="s">
        <v>119</v>
      </c>
      <c r="AU136" s="62" t="s">
        <v>4</v>
      </c>
      <c r="AV136" s="59" t="s">
        <v>4</v>
      </c>
      <c r="AW136" s="59" t="s">
        <v>121</v>
      </c>
      <c r="AX136" s="59" t="s">
        <v>110</v>
      </c>
      <c r="AY136" s="62" t="s">
        <v>111</v>
      </c>
    </row>
    <row r="137" spans="3:65" s="63" customFormat="1" ht="11.25" x14ac:dyDescent="0.25">
      <c r="D137" s="154" t="s">
        <v>119</v>
      </c>
      <c r="E137" s="66" t="s">
        <v>2</v>
      </c>
      <c r="F137" s="160" t="s">
        <v>123</v>
      </c>
      <c r="H137" s="161">
        <v>436.6</v>
      </c>
      <c r="I137" s="162"/>
      <c r="M137" s="64"/>
      <c r="T137" s="65"/>
      <c r="AT137" s="66" t="s">
        <v>119</v>
      </c>
      <c r="AU137" s="66" t="s">
        <v>4</v>
      </c>
      <c r="AV137" s="63" t="s">
        <v>117</v>
      </c>
      <c r="AW137" s="63" t="s">
        <v>121</v>
      </c>
      <c r="AX137" s="63" t="s">
        <v>109</v>
      </c>
      <c r="AY137" s="66" t="s">
        <v>111</v>
      </c>
    </row>
    <row r="138" spans="3:65" s="4" customFormat="1" ht="24.2" customHeight="1" x14ac:dyDescent="0.25">
      <c r="C138" s="42" t="s">
        <v>117</v>
      </c>
      <c r="D138" s="42" t="s">
        <v>113</v>
      </c>
      <c r="E138" s="43" t="s">
        <v>131</v>
      </c>
      <c r="F138" s="44" t="s">
        <v>132</v>
      </c>
      <c r="G138" s="45" t="s">
        <v>16</v>
      </c>
      <c r="H138" s="46">
        <v>1.4</v>
      </c>
      <c r="I138" s="47"/>
      <c r="J138" s="48">
        <f>ROUND(I138*H138,2)</f>
        <v>0</v>
      </c>
      <c r="K138" s="153" t="s">
        <v>725</v>
      </c>
      <c r="M138" s="49" t="s">
        <v>2</v>
      </c>
      <c r="N138" s="50" t="s">
        <v>63</v>
      </c>
      <c r="P138" s="51">
        <f>O138*H138</f>
        <v>0</v>
      </c>
      <c r="Q138" s="51">
        <v>0</v>
      </c>
      <c r="R138" s="51">
        <f>Q138*H138</f>
        <v>0</v>
      </c>
      <c r="S138" s="51">
        <v>0</v>
      </c>
      <c r="T138" s="52">
        <f>S138*H138</f>
        <v>0</v>
      </c>
      <c r="AR138" s="53" t="s">
        <v>117</v>
      </c>
      <c r="AT138" s="53" t="s">
        <v>113</v>
      </c>
      <c r="AU138" s="53" t="s">
        <v>4</v>
      </c>
      <c r="AY138" s="1" t="s">
        <v>111</v>
      </c>
      <c r="BE138" s="54">
        <f>IF(N138="základní",J138,0)</f>
        <v>0</v>
      </c>
      <c r="BF138" s="54">
        <f>IF(N138="snížená",J138,0)</f>
        <v>0</v>
      </c>
      <c r="BG138" s="54">
        <f>IF(N138="zákl. přenesená",J138,0)</f>
        <v>0</v>
      </c>
      <c r="BH138" s="54">
        <f>IF(N138="sníž. přenesená",J138,0)</f>
        <v>0</v>
      </c>
      <c r="BI138" s="54">
        <f>IF(N138="nulová",J138,0)</f>
        <v>0</v>
      </c>
      <c r="BJ138" s="1" t="s">
        <v>109</v>
      </c>
      <c r="BK138" s="54">
        <f>ROUND(I138*H138,2)</f>
        <v>0</v>
      </c>
      <c r="BL138" s="1" t="s">
        <v>117</v>
      </c>
      <c r="BM138" s="53" t="s">
        <v>555</v>
      </c>
    </row>
    <row r="139" spans="3:65" s="55" customFormat="1" ht="11.25" x14ac:dyDescent="0.25">
      <c r="D139" s="154" t="s">
        <v>119</v>
      </c>
      <c r="E139" s="58" t="s">
        <v>2</v>
      </c>
      <c r="F139" s="155" t="s">
        <v>127</v>
      </c>
      <c r="H139" s="58" t="s">
        <v>2</v>
      </c>
      <c r="I139" s="156"/>
      <c r="M139" s="56"/>
      <c r="T139" s="57"/>
      <c r="AT139" s="58" t="s">
        <v>119</v>
      </c>
      <c r="AU139" s="58" t="s">
        <v>4</v>
      </c>
      <c r="AV139" s="55" t="s">
        <v>109</v>
      </c>
      <c r="AW139" s="55" t="s">
        <v>121</v>
      </c>
      <c r="AX139" s="55" t="s">
        <v>110</v>
      </c>
      <c r="AY139" s="58" t="s">
        <v>111</v>
      </c>
    </row>
    <row r="140" spans="3:65" s="59" customFormat="1" ht="11.25" x14ac:dyDescent="0.25">
      <c r="D140" s="154" t="s">
        <v>119</v>
      </c>
      <c r="E140" s="62" t="s">
        <v>2</v>
      </c>
      <c r="F140" s="157" t="s">
        <v>128</v>
      </c>
      <c r="H140" s="158">
        <v>0.4</v>
      </c>
      <c r="I140" s="159"/>
      <c r="M140" s="60"/>
      <c r="T140" s="61"/>
      <c r="AT140" s="62" t="s">
        <v>119</v>
      </c>
      <c r="AU140" s="62" t="s">
        <v>4</v>
      </c>
      <c r="AV140" s="59" t="s">
        <v>4</v>
      </c>
      <c r="AW140" s="59" t="s">
        <v>121</v>
      </c>
      <c r="AX140" s="59" t="s">
        <v>110</v>
      </c>
      <c r="AY140" s="62" t="s">
        <v>111</v>
      </c>
    </row>
    <row r="141" spans="3:65" s="59" customFormat="1" ht="11.25" x14ac:dyDescent="0.25">
      <c r="D141" s="154" t="s">
        <v>119</v>
      </c>
      <c r="E141" s="62" t="s">
        <v>2</v>
      </c>
      <c r="F141" s="157" t="s">
        <v>129</v>
      </c>
      <c r="H141" s="158">
        <v>1</v>
      </c>
      <c r="I141" s="159"/>
      <c r="M141" s="60"/>
      <c r="T141" s="61"/>
      <c r="AT141" s="62" t="s">
        <v>119</v>
      </c>
      <c r="AU141" s="62" t="s">
        <v>4</v>
      </c>
      <c r="AV141" s="59" t="s">
        <v>4</v>
      </c>
      <c r="AW141" s="59" t="s">
        <v>121</v>
      </c>
      <c r="AX141" s="59" t="s">
        <v>110</v>
      </c>
      <c r="AY141" s="62" t="s">
        <v>111</v>
      </c>
    </row>
    <row r="142" spans="3:65" s="63" customFormat="1" ht="11.25" x14ac:dyDescent="0.25">
      <c r="D142" s="154" t="s">
        <v>119</v>
      </c>
      <c r="E142" s="66" t="s">
        <v>2</v>
      </c>
      <c r="F142" s="160" t="s">
        <v>123</v>
      </c>
      <c r="H142" s="161">
        <v>1.4</v>
      </c>
      <c r="I142" s="162"/>
      <c r="M142" s="64"/>
      <c r="T142" s="65"/>
      <c r="AT142" s="66" t="s">
        <v>119</v>
      </c>
      <c r="AU142" s="66" t="s">
        <v>4</v>
      </c>
      <c r="AV142" s="63" t="s">
        <v>117</v>
      </c>
      <c r="AW142" s="63" t="s">
        <v>121</v>
      </c>
      <c r="AX142" s="63" t="s">
        <v>109</v>
      </c>
      <c r="AY142" s="66" t="s">
        <v>111</v>
      </c>
    </row>
    <row r="143" spans="3:65" s="4" customFormat="1" ht="33" customHeight="1" x14ac:dyDescent="0.25">
      <c r="C143" s="42" t="s">
        <v>137</v>
      </c>
      <c r="D143" s="42" t="s">
        <v>113</v>
      </c>
      <c r="E143" s="43" t="s">
        <v>134</v>
      </c>
      <c r="F143" s="44" t="s">
        <v>135</v>
      </c>
      <c r="G143" s="45" t="s">
        <v>16</v>
      </c>
      <c r="H143" s="46">
        <v>0.4</v>
      </c>
      <c r="I143" s="47"/>
      <c r="J143" s="48">
        <f>ROUND(I143*H143,2)</f>
        <v>0</v>
      </c>
      <c r="K143" s="153" t="s">
        <v>725</v>
      </c>
      <c r="M143" s="49" t="s">
        <v>2</v>
      </c>
      <c r="N143" s="50" t="s">
        <v>63</v>
      </c>
      <c r="P143" s="51">
        <f>O143*H143</f>
        <v>0</v>
      </c>
      <c r="Q143" s="51">
        <v>0</v>
      </c>
      <c r="R143" s="51">
        <f>Q143*H143</f>
        <v>0</v>
      </c>
      <c r="S143" s="51">
        <v>0</v>
      </c>
      <c r="T143" s="52">
        <f>S143*H143</f>
        <v>0</v>
      </c>
      <c r="AR143" s="53" t="s">
        <v>117</v>
      </c>
      <c r="AT143" s="53" t="s">
        <v>113</v>
      </c>
      <c r="AU143" s="53" t="s">
        <v>4</v>
      </c>
      <c r="AY143" s="1" t="s">
        <v>111</v>
      </c>
      <c r="BE143" s="54">
        <f>IF(N143="základní",J143,0)</f>
        <v>0</v>
      </c>
      <c r="BF143" s="54">
        <f>IF(N143="snížená",J143,0)</f>
        <v>0</v>
      </c>
      <c r="BG143" s="54">
        <f>IF(N143="zákl. přenesená",J143,0)</f>
        <v>0</v>
      </c>
      <c r="BH143" s="54">
        <f>IF(N143="sníž. přenesená",J143,0)</f>
        <v>0</v>
      </c>
      <c r="BI143" s="54">
        <f>IF(N143="nulová",J143,0)</f>
        <v>0</v>
      </c>
      <c r="BJ143" s="1" t="s">
        <v>109</v>
      </c>
      <c r="BK143" s="54">
        <f>ROUND(I143*H143,2)</f>
        <v>0</v>
      </c>
      <c r="BL143" s="1" t="s">
        <v>117</v>
      </c>
      <c r="BM143" s="53" t="s">
        <v>556</v>
      </c>
    </row>
    <row r="144" spans="3:65" s="55" customFormat="1" ht="11.25" x14ac:dyDescent="0.25">
      <c r="D144" s="154" t="s">
        <v>119</v>
      </c>
      <c r="E144" s="58" t="s">
        <v>2</v>
      </c>
      <c r="F144" s="155" t="s">
        <v>127</v>
      </c>
      <c r="H144" s="58" t="s">
        <v>2</v>
      </c>
      <c r="I144" s="156"/>
      <c r="M144" s="56"/>
      <c r="T144" s="57"/>
      <c r="AT144" s="58" t="s">
        <v>119</v>
      </c>
      <c r="AU144" s="58" t="s">
        <v>4</v>
      </c>
      <c r="AV144" s="55" t="s">
        <v>109</v>
      </c>
      <c r="AW144" s="55" t="s">
        <v>121</v>
      </c>
      <c r="AX144" s="55" t="s">
        <v>110</v>
      </c>
      <c r="AY144" s="58" t="s">
        <v>111</v>
      </c>
    </row>
    <row r="145" spans="3:65" s="59" customFormat="1" ht="11.25" x14ac:dyDescent="0.25">
      <c r="D145" s="154" t="s">
        <v>119</v>
      </c>
      <c r="E145" s="62" t="s">
        <v>2</v>
      </c>
      <c r="F145" s="157" t="s">
        <v>128</v>
      </c>
      <c r="H145" s="158">
        <v>0.4</v>
      </c>
      <c r="I145" s="159"/>
      <c r="M145" s="60"/>
      <c r="T145" s="61"/>
      <c r="AT145" s="62" t="s">
        <v>119</v>
      </c>
      <c r="AU145" s="62" t="s">
        <v>4</v>
      </c>
      <c r="AV145" s="59" t="s">
        <v>4</v>
      </c>
      <c r="AW145" s="59" t="s">
        <v>121</v>
      </c>
      <c r="AX145" s="59" t="s">
        <v>110</v>
      </c>
      <c r="AY145" s="62" t="s">
        <v>111</v>
      </c>
    </row>
    <row r="146" spans="3:65" s="63" customFormat="1" ht="11.25" x14ac:dyDescent="0.25">
      <c r="D146" s="154" t="s">
        <v>119</v>
      </c>
      <c r="E146" s="66" t="s">
        <v>2</v>
      </c>
      <c r="F146" s="160" t="s">
        <v>123</v>
      </c>
      <c r="H146" s="161">
        <v>0.4</v>
      </c>
      <c r="I146" s="162"/>
      <c r="M146" s="64"/>
      <c r="T146" s="65"/>
      <c r="AT146" s="66" t="s">
        <v>119</v>
      </c>
      <c r="AU146" s="66" t="s">
        <v>4</v>
      </c>
      <c r="AV146" s="63" t="s">
        <v>117</v>
      </c>
      <c r="AW146" s="63" t="s">
        <v>121</v>
      </c>
      <c r="AX146" s="63" t="s">
        <v>109</v>
      </c>
      <c r="AY146" s="66" t="s">
        <v>111</v>
      </c>
    </row>
    <row r="147" spans="3:65" s="4" customFormat="1" ht="44.25" customHeight="1" x14ac:dyDescent="0.25">
      <c r="C147" s="42" t="s">
        <v>143</v>
      </c>
      <c r="D147" s="42" t="s">
        <v>113</v>
      </c>
      <c r="E147" s="43" t="s">
        <v>557</v>
      </c>
      <c r="F147" s="44" t="s">
        <v>558</v>
      </c>
      <c r="G147" s="45" t="s">
        <v>16</v>
      </c>
      <c r="H147" s="46">
        <v>73</v>
      </c>
      <c r="I147" s="47"/>
      <c r="J147" s="48">
        <f>ROUND(I147*H147,2)</f>
        <v>0</v>
      </c>
      <c r="K147" s="153" t="s">
        <v>725</v>
      </c>
      <c r="M147" s="49" t="s">
        <v>2</v>
      </c>
      <c r="N147" s="50" t="s">
        <v>63</v>
      </c>
      <c r="P147" s="51">
        <f>O147*H147</f>
        <v>0</v>
      </c>
      <c r="Q147" s="51">
        <v>0</v>
      </c>
      <c r="R147" s="51">
        <f>Q147*H147</f>
        <v>0</v>
      </c>
      <c r="S147" s="51">
        <v>0</v>
      </c>
      <c r="T147" s="52">
        <f>S147*H147</f>
        <v>0</v>
      </c>
      <c r="AR147" s="53" t="s">
        <v>117</v>
      </c>
      <c r="AT147" s="53" t="s">
        <v>113</v>
      </c>
      <c r="AU147" s="53" t="s">
        <v>4</v>
      </c>
      <c r="AY147" s="1" t="s">
        <v>111</v>
      </c>
      <c r="BE147" s="54">
        <f>IF(N147="základní",J147,0)</f>
        <v>0</v>
      </c>
      <c r="BF147" s="54">
        <f>IF(N147="snížená",J147,0)</f>
        <v>0</v>
      </c>
      <c r="BG147" s="54">
        <f>IF(N147="zákl. přenesená",J147,0)</f>
        <v>0</v>
      </c>
      <c r="BH147" s="54">
        <f>IF(N147="sníž. přenesená",J147,0)</f>
        <v>0</v>
      </c>
      <c r="BI147" s="54">
        <f>IF(N147="nulová",J147,0)</f>
        <v>0</v>
      </c>
      <c r="BJ147" s="1" t="s">
        <v>109</v>
      </c>
      <c r="BK147" s="54">
        <f>ROUND(I147*H147,2)</f>
        <v>0</v>
      </c>
      <c r="BL147" s="1" t="s">
        <v>117</v>
      </c>
      <c r="BM147" s="53" t="s">
        <v>559</v>
      </c>
    </row>
    <row r="148" spans="3:65" s="55" customFormat="1" ht="11.25" x14ac:dyDescent="0.25">
      <c r="D148" s="154" t="s">
        <v>119</v>
      </c>
      <c r="E148" s="58" t="s">
        <v>2</v>
      </c>
      <c r="F148" s="155" t="s">
        <v>560</v>
      </c>
      <c r="H148" s="58" t="s">
        <v>2</v>
      </c>
      <c r="I148" s="156"/>
      <c r="M148" s="56"/>
      <c r="T148" s="57"/>
      <c r="AT148" s="58" t="s">
        <v>119</v>
      </c>
      <c r="AU148" s="58" t="s">
        <v>4</v>
      </c>
      <c r="AV148" s="55" t="s">
        <v>109</v>
      </c>
      <c r="AW148" s="55" t="s">
        <v>121</v>
      </c>
      <c r="AX148" s="55" t="s">
        <v>110</v>
      </c>
      <c r="AY148" s="58" t="s">
        <v>111</v>
      </c>
    </row>
    <row r="149" spans="3:65" s="59" customFormat="1" ht="11.25" x14ac:dyDescent="0.25">
      <c r="D149" s="154" t="s">
        <v>119</v>
      </c>
      <c r="E149" s="62" t="s">
        <v>2</v>
      </c>
      <c r="F149" s="157" t="s">
        <v>561</v>
      </c>
      <c r="H149" s="158">
        <v>73</v>
      </c>
      <c r="I149" s="159"/>
      <c r="M149" s="60"/>
      <c r="T149" s="61"/>
      <c r="AT149" s="62" t="s">
        <v>119</v>
      </c>
      <c r="AU149" s="62" t="s">
        <v>4</v>
      </c>
      <c r="AV149" s="59" t="s">
        <v>4</v>
      </c>
      <c r="AW149" s="59" t="s">
        <v>121</v>
      </c>
      <c r="AX149" s="59" t="s">
        <v>110</v>
      </c>
      <c r="AY149" s="62" t="s">
        <v>111</v>
      </c>
    </row>
    <row r="150" spans="3:65" s="63" customFormat="1" ht="11.25" x14ac:dyDescent="0.25">
      <c r="D150" s="154" t="s">
        <v>119</v>
      </c>
      <c r="E150" s="66" t="s">
        <v>542</v>
      </c>
      <c r="F150" s="160" t="s">
        <v>123</v>
      </c>
      <c r="H150" s="161">
        <v>73</v>
      </c>
      <c r="I150" s="162"/>
      <c r="M150" s="64"/>
      <c r="T150" s="65"/>
      <c r="AT150" s="66" t="s">
        <v>119</v>
      </c>
      <c r="AU150" s="66" t="s">
        <v>4</v>
      </c>
      <c r="AV150" s="63" t="s">
        <v>117</v>
      </c>
      <c r="AW150" s="63" t="s">
        <v>121</v>
      </c>
      <c r="AX150" s="63" t="s">
        <v>109</v>
      </c>
      <c r="AY150" s="66" t="s">
        <v>111</v>
      </c>
    </row>
    <row r="151" spans="3:65" s="4" customFormat="1" ht="55.5" customHeight="1" x14ac:dyDescent="0.25">
      <c r="C151" s="42" t="s">
        <v>148</v>
      </c>
      <c r="D151" s="42" t="s">
        <v>113</v>
      </c>
      <c r="E151" s="43" t="s">
        <v>562</v>
      </c>
      <c r="F151" s="44" t="s">
        <v>563</v>
      </c>
      <c r="G151" s="45" t="s">
        <v>16</v>
      </c>
      <c r="H151" s="46">
        <v>143</v>
      </c>
      <c r="I151" s="47"/>
      <c r="J151" s="48">
        <f>ROUND(I151*H151,2)</f>
        <v>0</v>
      </c>
      <c r="K151" s="153" t="s">
        <v>725</v>
      </c>
      <c r="M151" s="49" t="s">
        <v>2</v>
      </c>
      <c r="N151" s="50" t="s">
        <v>63</v>
      </c>
      <c r="P151" s="51">
        <f>O151*H151</f>
        <v>0</v>
      </c>
      <c r="Q151" s="51">
        <v>0</v>
      </c>
      <c r="R151" s="51">
        <f>Q151*H151</f>
        <v>0</v>
      </c>
      <c r="S151" s="51">
        <v>0</v>
      </c>
      <c r="T151" s="52">
        <f>S151*H151</f>
        <v>0</v>
      </c>
      <c r="AR151" s="53" t="s">
        <v>117</v>
      </c>
      <c r="AT151" s="53" t="s">
        <v>113</v>
      </c>
      <c r="AU151" s="53" t="s">
        <v>4</v>
      </c>
      <c r="AY151" s="1" t="s">
        <v>111</v>
      </c>
      <c r="BE151" s="54">
        <f>IF(N151="základní",J151,0)</f>
        <v>0</v>
      </c>
      <c r="BF151" s="54">
        <f>IF(N151="snížená",J151,0)</f>
        <v>0</v>
      </c>
      <c r="BG151" s="54">
        <f>IF(N151="zákl. přenesená",J151,0)</f>
        <v>0</v>
      </c>
      <c r="BH151" s="54">
        <f>IF(N151="sníž. přenesená",J151,0)</f>
        <v>0</v>
      </c>
      <c r="BI151" s="54">
        <f>IF(N151="nulová",J151,0)</f>
        <v>0</v>
      </c>
      <c r="BJ151" s="1" t="s">
        <v>109</v>
      </c>
      <c r="BK151" s="54">
        <f>ROUND(I151*H151,2)</f>
        <v>0</v>
      </c>
      <c r="BL151" s="1" t="s">
        <v>117</v>
      </c>
      <c r="BM151" s="53" t="s">
        <v>564</v>
      </c>
    </row>
    <row r="152" spans="3:65" s="55" customFormat="1" ht="11.25" x14ac:dyDescent="0.25">
      <c r="D152" s="154" t="s">
        <v>119</v>
      </c>
      <c r="E152" s="58" t="s">
        <v>2</v>
      </c>
      <c r="F152" s="155" t="s">
        <v>565</v>
      </c>
      <c r="H152" s="58" t="s">
        <v>2</v>
      </c>
      <c r="I152" s="156"/>
      <c r="M152" s="56"/>
      <c r="T152" s="57"/>
      <c r="AT152" s="58" t="s">
        <v>119</v>
      </c>
      <c r="AU152" s="58" t="s">
        <v>4</v>
      </c>
      <c r="AV152" s="55" t="s">
        <v>109</v>
      </c>
      <c r="AW152" s="55" t="s">
        <v>121</v>
      </c>
      <c r="AX152" s="55" t="s">
        <v>110</v>
      </c>
      <c r="AY152" s="58" t="s">
        <v>111</v>
      </c>
    </row>
    <row r="153" spans="3:65" s="59" customFormat="1" ht="11.25" x14ac:dyDescent="0.25">
      <c r="D153" s="154" t="s">
        <v>119</v>
      </c>
      <c r="E153" s="62" t="s">
        <v>2</v>
      </c>
      <c r="F153" s="157" t="s">
        <v>566</v>
      </c>
      <c r="H153" s="158">
        <v>73</v>
      </c>
      <c r="I153" s="159"/>
      <c r="M153" s="60"/>
      <c r="T153" s="61"/>
      <c r="AT153" s="62" t="s">
        <v>119</v>
      </c>
      <c r="AU153" s="62" t="s">
        <v>4</v>
      </c>
      <c r="AV153" s="59" t="s">
        <v>4</v>
      </c>
      <c r="AW153" s="59" t="s">
        <v>121</v>
      </c>
      <c r="AX153" s="59" t="s">
        <v>110</v>
      </c>
      <c r="AY153" s="62" t="s">
        <v>111</v>
      </c>
    </row>
    <row r="154" spans="3:65" s="59" customFormat="1" ht="11.25" x14ac:dyDescent="0.25">
      <c r="D154" s="154" t="s">
        <v>119</v>
      </c>
      <c r="E154" s="62" t="s">
        <v>2</v>
      </c>
      <c r="F154" s="157" t="s">
        <v>567</v>
      </c>
      <c r="H154" s="158">
        <v>70</v>
      </c>
      <c r="I154" s="159"/>
      <c r="M154" s="60"/>
      <c r="T154" s="61"/>
      <c r="AT154" s="62" t="s">
        <v>119</v>
      </c>
      <c r="AU154" s="62" t="s">
        <v>4</v>
      </c>
      <c r="AV154" s="59" t="s">
        <v>4</v>
      </c>
      <c r="AW154" s="59" t="s">
        <v>121</v>
      </c>
      <c r="AX154" s="59" t="s">
        <v>110</v>
      </c>
      <c r="AY154" s="62" t="s">
        <v>111</v>
      </c>
    </row>
    <row r="155" spans="3:65" s="63" customFormat="1" ht="11.25" x14ac:dyDescent="0.25">
      <c r="D155" s="154" t="s">
        <v>119</v>
      </c>
      <c r="E155" s="66" t="s">
        <v>2</v>
      </c>
      <c r="F155" s="160" t="s">
        <v>123</v>
      </c>
      <c r="H155" s="161">
        <v>143</v>
      </c>
      <c r="I155" s="162"/>
      <c r="M155" s="64"/>
      <c r="T155" s="65"/>
      <c r="AT155" s="66" t="s">
        <v>119</v>
      </c>
      <c r="AU155" s="66" t="s">
        <v>4</v>
      </c>
      <c r="AV155" s="63" t="s">
        <v>117</v>
      </c>
      <c r="AW155" s="63" t="s">
        <v>121</v>
      </c>
      <c r="AX155" s="63" t="s">
        <v>109</v>
      </c>
      <c r="AY155" s="66" t="s">
        <v>111</v>
      </c>
    </row>
    <row r="156" spans="3:65" s="4" customFormat="1" ht="44.25" customHeight="1" x14ac:dyDescent="0.25">
      <c r="C156" s="42" t="s">
        <v>153</v>
      </c>
      <c r="D156" s="42" t="s">
        <v>113</v>
      </c>
      <c r="E156" s="43" t="s">
        <v>168</v>
      </c>
      <c r="F156" s="44" t="s">
        <v>169</v>
      </c>
      <c r="G156" s="45" t="s">
        <v>16</v>
      </c>
      <c r="H156" s="46">
        <v>70</v>
      </c>
      <c r="I156" s="47"/>
      <c r="J156" s="48">
        <f>ROUND(I156*H156,2)</f>
        <v>0</v>
      </c>
      <c r="K156" s="153" t="s">
        <v>725</v>
      </c>
      <c r="M156" s="49" t="s">
        <v>2</v>
      </c>
      <c r="N156" s="50" t="s">
        <v>63</v>
      </c>
      <c r="P156" s="51">
        <f>O156*H156</f>
        <v>0</v>
      </c>
      <c r="Q156" s="51">
        <v>0</v>
      </c>
      <c r="R156" s="51">
        <f>Q156*H156</f>
        <v>0</v>
      </c>
      <c r="S156" s="51">
        <v>0</v>
      </c>
      <c r="T156" s="52">
        <f>S156*H156</f>
        <v>0</v>
      </c>
      <c r="AR156" s="53" t="s">
        <v>117</v>
      </c>
      <c r="AT156" s="53" t="s">
        <v>113</v>
      </c>
      <c r="AU156" s="53" t="s">
        <v>4</v>
      </c>
      <c r="AY156" s="1" t="s">
        <v>111</v>
      </c>
      <c r="BE156" s="54">
        <f>IF(N156="základní",J156,0)</f>
        <v>0</v>
      </c>
      <c r="BF156" s="54">
        <f>IF(N156="snížená",J156,0)</f>
        <v>0</v>
      </c>
      <c r="BG156" s="54">
        <f>IF(N156="zákl. přenesená",J156,0)</f>
        <v>0</v>
      </c>
      <c r="BH156" s="54">
        <f>IF(N156="sníž. přenesená",J156,0)</f>
        <v>0</v>
      </c>
      <c r="BI156" s="54">
        <f>IF(N156="nulová",J156,0)</f>
        <v>0</v>
      </c>
      <c r="BJ156" s="1" t="s">
        <v>109</v>
      </c>
      <c r="BK156" s="54">
        <f>ROUND(I156*H156,2)</f>
        <v>0</v>
      </c>
      <c r="BL156" s="1" t="s">
        <v>117</v>
      </c>
      <c r="BM156" s="53" t="s">
        <v>568</v>
      </c>
    </row>
    <row r="157" spans="3:65" s="55" customFormat="1" ht="11.25" x14ac:dyDescent="0.25">
      <c r="D157" s="154" t="s">
        <v>119</v>
      </c>
      <c r="E157" s="58" t="s">
        <v>2</v>
      </c>
      <c r="F157" s="155" t="s">
        <v>569</v>
      </c>
      <c r="H157" s="58" t="s">
        <v>2</v>
      </c>
      <c r="I157" s="156"/>
      <c r="M157" s="56"/>
      <c r="T157" s="57"/>
      <c r="AT157" s="58" t="s">
        <v>119</v>
      </c>
      <c r="AU157" s="58" t="s">
        <v>4</v>
      </c>
      <c r="AV157" s="55" t="s">
        <v>109</v>
      </c>
      <c r="AW157" s="55" t="s">
        <v>121</v>
      </c>
      <c r="AX157" s="55" t="s">
        <v>110</v>
      </c>
      <c r="AY157" s="58" t="s">
        <v>111</v>
      </c>
    </row>
    <row r="158" spans="3:65" s="59" customFormat="1" ht="11.25" x14ac:dyDescent="0.25">
      <c r="D158" s="154" t="s">
        <v>119</v>
      </c>
      <c r="E158" s="62" t="s">
        <v>2</v>
      </c>
      <c r="F158" s="157" t="s">
        <v>567</v>
      </c>
      <c r="H158" s="158">
        <v>70</v>
      </c>
      <c r="I158" s="159"/>
      <c r="M158" s="60"/>
      <c r="T158" s="61"/>
      <c r="AT158" s="62" t="s">
        <v>119</v>
      </c>
      <c r="AU158" s="62" t="s">
        <v>4</v>
      </c>
      <c r="AV158" s="59" t="s">
        <v>4</v>
      </c>
      <c r="AW158" s="59" t="s">
        <v>121</v>
      </c>
      <c r="AX158" s="59" t="s">
        <v>110</v>
      </c>
      <c r="AY158" s="62" t="s">
        <v>111</v>
      </c>
    </row>
    <row r="159" spans="3:65" s="63" customFormat="1" ht="11.25" x14ac:dyDescent="0.25">
      <c r="D159" s="154" t="s">
        <v>119</v>
      </c>
      <c r="E159" s="66" t="s">
        <v>2</v>
      </c>
      <c r="F159" s="160" t="s">
        <v>123</v>
      </c>
      <c r="H159" s="161">
        <v>70</v>
      </c>
      <c r="I159" s="162"/>
      <c r="M159" s="64"/>
      <c r="T159" s="65"/>
      <c r="AT159" s="66" t="s">
        <v>119</v>
      </c>
      <c r="AU159" s="66" t="s">
        <v>4</v>
      </c>
      <c r="AV159" s="63" t="s">
        <v>117</v>
      </c>
      <c r="AW159" s="63" t="s">
        <v>121</v>
      </c>
      <c r="AX159" s="63" t="s">
        <v>109</v>
      </c>
      <c r="AY159" s="66" t="s">
        <v>111</v>
      </c>
    </row>
    <row r="160" spans="3:65" s="4" customFormat="1" ht="37.9" customHeight="1" x14ac:dyDescent="0.25">
      <c r="C160" s="42" t="s">
        <v>162</v>
      </c>
      <c r="D160" s="42" t="s">
        <v>113</v>
      </c>
      <c r="E160" s="43" t="s">
        <v>163</v>
      </c>
      <c r="F160" s="44" t="s">
        <v>164</v>
      </c>
      <c r="G160" s="45" t="s">
        <v>16</v>
      </c>
      <c r="H160" s="46">
        <v>70</v>
      </c>
      <c r="I160" s="47"/>
      <c r="J160" s="48">
        <f>ROUND(I160*H160,2)</f>
        <v>0</v>
      </c>
      <c r="K160" s="153" t="s">
        <v>725</v>
      </c>
      <c r="M160" s="49" t="s">
        <v>2</v>
      </c>
      <c r="N160" s="50" t="s">
        <v>63</v>
      </c>
      <c r="P160" s="51">
        <f>O160*H160</f>
        <v>0</v>
      </c>
      <c r="Q160" s="51">
        <v>0</v>
      </c>
      <c r="R160" s="51">
        <f>Q160*H160</f>
        <v>0</v>
      </c>
      <c r="S160" s="51">
        <v>0</v>
      </c>
      <c r="T160" s="52">
        <f>S160*H160</f>
        <v>0</v>
      </c>
      <c r="AR160" s="53" t="s">
        <v>117</v>
      </c>
      <c r="AT160" s="53" t="s">
        <v>113</v>
      </c>
      <c r="AU160" s="53" t="s">
        <v>4</v>
      </c>
      <c r="AY160" s="1" t="s">
        <v>111</v>
      </c>
      <c r="BE160" s="54">
        <f>IF(N160="základní",J160,0)</f>
        <v>0</v>
      </c>
      <c r="BF160" s="54">
        <f>IF(N160="snížená",J160,0)</f>
        <v>0</v>
      </c>
      <c r="BG160" s="54">
        <f>IF(N160="zákl. přenesená",J160,0)</f>
        <v>0</v>
      </c>
      <c r="BH160" s="54">
        <f>IF(N160="sníž. přenesená",J160,0)</f>
        <v>0</v>
      </c>
      <c r="BI160" s="54">
        <f>IF(N160="nulová",J160,0)</f>
        <v>0</v>
      </c>
      <c r="BJ160" s="1" t="s">
        <v>109</v>
      </c>
      <c r="BK160" s="54">
        <f>ROUND(I160*H160,2)</f>
        <v>0</v>
      </c>
      <c r="BL160" s="1" t="s">
        <v>117</v>
      </c>
      <c r="BM160" s="53" t="s">
        <v>570</v>
      </c>
    </row>
    <row r="161" spans="3:65" s="55" customFormat="1" ht="11.25" x14ac:dyDescent="0.25">
      <c r="D161" s="154" t="s">
        <v>119</v>
      </c>
      <c r="E161" s="58" t="s">
        <v>2</v>
      </c>
      <c r="F161" s="155" t="s">
        <v>571</v>
      </c>
      <c r="H161" s="58" t="s">
        <v>2</v>
      </c>
      <c r="I161" s="156"/>
      <c r="M161" s="56"/>
      <c r="T161" s="57"/>
      <c r="AT161" s="58" t="s">
        <v>119</v>
      </c>
      <c r="AU161" s="58" t="s">
        <v>4</v>
      </c>
      <c r="AV161" s="55" t="s">
        <v>109</v>
      </c>
      <c r="AW161" s="55" t="s">
        <v>121</v>
      </c>
      <c r="AX161" s="55" t="s">
        <v>110</v>
      </c>
      <c r="AY161" s="58" t="s">
        <v>111</v>
      </c>
    </row>
    <row r="162" spans="3:65" s="59" customFormat="1" ht="11.25" x14ac:dyDescent="0.25">
      <c r="D162" s="154" t="s">
        <v>119</v>
      </c>
      <c r="E162" s="62" t="s">
        <v>2</v>
      </c>
      <c r="F162" s="157" t="s">
        <v>567</v>
      </c>
      <c r="H162" s="158">
        <v>70</v>
      </c>
      <c r="I162" s="159"/>
      <c r="M162" s="60"/>
      <c r="T162" s="61"/>
      <c r="AT162" s="62" t="s">
        <v>119</v>
      </c>
      <c r="AU162" s="62" t="s">
        <v>4</v>
      </c>
      <c r="AV162" s="59" t="s">
        <v>4</v>
      </c>
      <c r="AW162" s="59" t="s">
        <v>121</v>
      </c>
      <c r="AX162" s="59" t="s">
        <v>110</v>
      </c>
      <c r="AY162" s="62" t="s">
        <v>111</v>
      </c>
    </row>
    <row r="163" spans="3:65" s="63" customFormat="1" ht="11.25" x14ac:dyDescent="0.25">
      <c r="D163" s="154" t="s">
        <v>119</v>
      </c>
      <c r="E163" s="66" t="s">
        <v>2</v>
      </c>
      <c r="F163" s="160" t="s">
        <v>123</v>
      </c>
      <c r="H163" s="161">
        <v>70</v>
      </c>
      <c r="I163" s="162"/>
      <c r="M163" s="64"/>
      <c r="T163" s="65"/>
      <c r="AT163" s="66" t="s">
        <v>119</v>
      </c>
      <c r="AU163" s="66" t="s">
        <v>4</v>
      </c>
      <c r="AV163" s="63" t="s">
        <v>117</v>
      </c>
      <c r="AW163" s="63" t="s">
        <v>121</v>
      </c>
      <c r="AX163" s="63" t="s">
        <v>109</v>
      </c>
      <c r="AY163" s="66" t="s">
        <v>111</v>
      </c>
    </row>
    <row r="164" spans="3:65" s="4" customFormat="1" ht="49.15" customHeight="1" x14ac:dyDescent="0.25">
      <c r="C164" s="42" t="s">
        <v>167</v>
      </c>
      <c r="D164" s="42" t="s">
        <v>113</v>
      </c>
      <c r="E164" s="43" t="s">
        <v>572</v>
      </c>
      <c r="F164" s="44" t="s">
        <v>573</v>
      </c>
      <c r="G164" s="45" t="s">
        <v>227</v>
      </c>
      <c r="H164" s="46">
        <v>25</v>
      </c>
      <c r="I164" s="47"/>
      <c r="J164" s="48">
        <f>ROUND(I164*H164,2)</f>
        <v>0</v>
      </c>
      <c r="K164" s="153" t="s">
        <v>725</v>
      </c>
      <c r="M164" s="49" t="s">
        <v>2</v>
      </c>
      <c r="N164" s="50" t="s">
        <v>63</v>
      </c>
      <c r="P164" s="51">
        <f>O164*H164</f>
        <v>0</v>
      </c>
      <c r="Q164" s="51">
        <v>8.3999999999999995E-3</v>
      </c>
      <c r="R164" s="51">
        <f>Q164*H164</f>
        <v>0.21</v>
      </c>
      <c r="S164" s="51">
        <v>0</v>
      </c>
      <c r="T164" s="52">
        <f>S164*H164</f>
        <v>0</v>
      </c>
      <c r="AR164" s="53" t="s">
        <v>117</v>
      </c>
      <c r="AT164" s="53" t="s">
        <v>113</v>
      </c>
      <c r="AU164" s="53" t="s">
        <v>4</v>
      </c>
      <c r="AY164" s="1" t="s">
        <v>111</v>
      </c>
      <c r="BE164" s="54">
        <f>IF(N164="základní",J164,0)</f>
        <v>0</v>
      </c>
      <c r="BF164" s="54">
        <f>IF(N164="snížená",J164,0)</f>
        <v>0</v>
      </c>
      <c r="BG164" s="54">
        <f>IF(N164="zákl. přenesená",J164,0)</f>
        <v>0</v>
      </c>
      <c r="BH164" s="54">
        <f>IF(N164="sníž. přenesená",J164,0)</f>
        <v>0</v>
      </c>
      <c r="BI164" s="54">
        <f>IF(N164="nulová",J164,0)</f>
        <v>0</v>
      </c>
      <c r="BJ164" s="1" t="s">
        <v>109</v>
      </c>
      <c r="BK164" s="54">
        <f>ROUND(I164*H164,2)</f>
        <v>0</v>
      </c>
      <c r="BL164" s="1" t="s">
        <v>117</v>
      </c>
      <c r="BM164" s="53" t="s">
        <v>574</v>
      </c>
    </row>
    <row r="165" spans="3:65" s="55" customFormat="1" ht="11.25" x14ac:dyDescent="0.25">
      <c r="D165" s="154" t="s">
        <v>119</v>
      </c>
      <c r="E165" s="58" t="s">
        <v>2</v>
      </c>
      <c r="F165" s="155" t="s">
        <v>575</v>
      </c>
      <c r="H165" s="58" t="s">
        <v>2</v>
      </c>
      <c r="I165" s="156"/>
      <c r="M165" s="56"/>
      <c r="T165" s="57"/>
      <c r="AT165" s="58" t="s">
        <v>119</v>
      </c>
      <c r="AU165" s="58" t="s">
        <v>4</v>
      </c>
      <c r="AV165" s="55" t="s">
        <v>109</v>
      </c>
      <c r="AW165" s="55" t="s">
        <v>121</v>
      </c>
      <c r="AX165" s="55" t="s">
        <v>110</v>
      </c>
      <c r="AY165" s="58" t="s">
        <v>111</v>
      </c>
    </row>
    <row r="166" spans="3:65" s="59" customFormat="1" ht="11.25" x14ac:dyDescent="0.25">
      <c r="D166" s="154" t="s">
        <v>119</v>
      </c>
      <c r="E166" s="62" t="s">
        <v>2</v>
      </c>
      <c r="F166" s="157" t="s">
        <v>576</v>
      </c>
      <c r="H166" s="158">
        <v>25</v>
      </c>
      <c r="I166" s="159"/>
      <c r="M166" s="60"/>
      <c r="T166" s="61"/>
      <c r="AT166" s="62" t="s">
        <v>119</v>
      </c>
      <c r="AU166" s="62" t="s">
        <v>4</v>
      </c>
      <c r="AV166" s="59" t="s">
        <v>4</v>
      </c>
      <c r="AW166" s="59" t="s">
        <v>121</v>
      </c>
      <c r="AX166" s="59" t="s">
        <v>110</v>
      </c>
      <c r="AY166" s="62" t="s">
        <v>111</v>
      </c>
    </row>
    <row r="167" spans="3:65" s="63" customFormat="1" ht="11.25" x14ac:dyDescent="0.25">
      <c r="D167" s="154" t="s">
        <v>119</v>
      </c>
      <c r="E167" s="66" t="s">
        <v>2</v>
      </c>
      <c r="F167" s="160" t="s">
        <v>123</v>
      </c>
      <c r="H167" s="161">
        <v>25</v>
      </c>
      <c r="I167" s="162"/>
      <c r="M167" s="64"/>
      <c r="T167" s="65"/>
      <c r="AT167" s="66" t="s">
        <v>119</v>
      </c>
      <c r="AU167" s="66" t="s">
        <v>4</v>
      </c>
      <c r="AV167" s="63" t="s">
        <v>117</v>
      </c>
      <c r="AW167" s="63" t="s">
        <v>121</v>
      </c>
      <c r="AX167" s="63" t="s">
        <v>109</v>
      </c>
      <c r="AY167" s="66" t="s">
        <v>111</v>
      </c>
    </row>
    <row r="168" spans="3:65" s="4" customFormat="1" ht="16.5" customHeight="1" x14ac:dyDescent="0.25">
      <c r="C168" s="67" t="s">
        <v>172</v>
      </c>
      <c r="D168" s="67" t="s">
        <v>209</v>
      </c>
      <c r="E168" s="68" t="s">
        <v>577</v>
      </c>
      <c r="F168" s="69" t="s">
        <v>578</v>
      </c>
      <c r="G168" s="70" t="s">
        <v>227</v>
      </c>
      <c r="H168" s="71">
        <v>27.5</v>
      </c>
      <c r="I168" s="182"/>
      <c r="J168" s="73">
        <f>ROUND(I168*H168,2)</f>
        <v>0</v>
      </c>
      <c r="K168" s="166" t="s">
        <v>725</v>
      </c>
      <c r="L168" s="164"/>
      <c r="M168" s="74" t="s">
        <v>2</v>
      </c>
      <c r="N168" s="75" t="s">
        <v>63</v>
      </c>
      <c r="P168" s="51">
        <f>O168*H168</f>
        <v>0</v>
      </c>
      <c r="Q168" s="51">
        <v>7.0499999999999993E-2</v>
      </c>
      <c r="R168" s="51">
        <f>Q168*H168</f>
        <v>1.9387499999999998</v>
      </c>
      <c r="S168" s="51">
        <v>0</v>
      </c>
      <c r="T168" s="52">
        <f>S168*H168</f>
        <v>0</v>
      </c>
      <c r="AR168" s="53" t="s">
        <v>153</v>
      </c>
      <c r="AT168" s="53" t="s">
        <v>209</v>
      </c>
      <c r="AU168" s="53" t="s">
        <v>4</v>
      </c>
      <c r="AY168" s="1" t="s">
        <v>111</v>
      </c>
      <c r="BE168" s="54">
        <f>IF(N168="základní",J168,0)</f>
        <v>0</v>
      </c>
      <c r="BF168" s="54">
        <f>IF(N168="snížená",J168,0)</f>
        <v>0</v>
      </c>
      <c r="BG168" s="54">
        <f>IF(N168="zákl. přenesená",J168,0)</f>
        <v>0</v>
      </c>
      <c r="BH168" s="54">
        <f>IF(N168="sníž. přenesená",J168,0)</f>
        <v>0</v>
      </c>
      <c r="BI168" s="54">
        <f>IF(N168="nulová",J168,0)</f>
        <v>0</v>
      </c>
      <c r="BJ168" s="1" t="s">
        <v>109</v>
      </c>
      <c r="BK168" s="54">
        <f>ROUND(I168*H168,2)</f>
        <v>0</v>
      </c>
      <c r="BL168" s="1" t="s">
        <v>117</v>
      </c>
      <c r="BM168" s="53" t="s">
        <v>579</v>
      </c>
    </row>
    <row r="169" spans="3:65" s="59" customFormat="1" ht="11.25" x14ac:dyDescent="0.25">
      <c r="D169" s="154" t="s">
        <v>119</v>
      </c>
      <c r="F169" s="157" t="s">
        <v>580</v>
      </c>
      <c r="H169" s="158">
        <v>27.5</v>
      </c>
      <c r="I169" s="159"/>
      <c r="M169" s="60"/>
      <c r="T169" s="61"/>
      <c r="AT169" s="62" t="s">
        <v>119</v>
      </c>
      <c r="AU169" s="62" t="s">
        <v>4</v>
      </c>
      <c r="AV169" s="59" t="s">
        <v>4</v>
      </c>
      <c r="AW169" s="59" t="s">
        <v>9</v>
      </c>
      <c r="AX169" s="59" t="s">
        <v>109</v>
      </c>
      <c r="AY169" s="62" t="s">
        <v>111</v>
      </c>
    </row>
    <row r="170" spans="3:65" s="4" customFormat="1" ht="43.15" customHeight="1" x14ac:dyDescent="0.25">
      <c r="C170" s="42" t="s">
        <v>177</v>
      </c>
      <c r="D170" s="42" t="s">
        <v>113</v>
      </c>
      <c r="E170" s="43" t="s">
        <v>581</v>
      </c>
      <c r="F170" s="44" t="s">
        <v>582</v>
      </c>
      <c r="G170" s="45" t="s">
        <v>227</v>
      </c>
      <c r="H170" s="46">
        <v>25</v>
      </c>
      <c r="I170" s="47"/>
      <c r="J170" s="48">
        <f>ROUND(I170*H170,2)</f>
        <v>0</v>
      </c>
      <c r="K170" s="153" t="s">
        <v>725</v>
      </c>
      <c r="M170" s="49" t="s">
        <v>2</v>
      </c>
      <c r="N170" s="50" t="s">
        <v>63</v>
      </c>
      <c r="P170" s="51">
        <f>O170*H170</f>
        <v>0</v>
      </c>
      <c r="Q170" s="51">
        <v>0</v>
      </c>
      <c r="R170" s="51">
        <f>Q170*H170</f>
        <v>0</v>
      </c>
      <c r="S170" s="51">
        <v>0</v>
      </c>
      <c r="T170" s="52">
        <f>S170*H170</f>
        <v>0</v>
      </c>
      <c r="AR170" s="53" t="s">
        <v>411</v>
      </c>
      <c r="AT170" s="53" t="s">
        <v>113</v>
      </c>
      <c r="AU170" s="53" t="s">
        <v>4</v>
      </c>
      <c r="AY170" s="1" t="s">
        <v>111</v>
      </c>
      <c r="BE170" s="54">
        <f>IF(N170="základní",J170,0)</f>
        <v>0</v>
      </c>
      <c r="BF170" s="54">
        <f>IF(N170="snížená",J170,0)</f>
        <v>0</v>
      </c>
      <c r="BG170" s="54">
        <f>IF(N170="zákl. přenesená",J170,0)</f>
        <v>0</v>
      </c>
      <c r="BH170" s="54">
        <f>IF(N170="sníž. přenesená",J170,0)</f>
        <v>0</v>
      </c>
      <c r="BI170" s="54">
        <f>IF(N170="nulová",J170,0)</f>
        <v>0</v>
      </c>
      <c r="BJ170" s="1" t="s">
        <v>109</v>
      </c>
      <c r="BK170" s="54">
        <f>ROUND(I170*H170,2)</f>
        <v>0</v>
      </c>
      <c r="BL170" s="1" t="s">
        <v>411</v>
      </c>
      <c r="BM170" s="53" t="s">
        <v>583</v>
      </c>
    </row>
    <row r="171" spans="3:65" s="55" customFormat="1" ht="11.25" x14ac:dyDescent="0.25">
      <c r="D171" s="154" t="s">
        <v>119</v>
      </c>
      <c r="E171" s="58" t="s">
        <v>2</v>
      </c>
      <c r="F171" s="155" t="s">
        <v>584</v>
      </c>
      <c r="H171" s="58" t="s">
        <v>2</v>
      </c>
      <c r="I171" s="156"/>
      <c r="M171" s="56"/>
      <c r="T171" s="57"/>
      <c r="AT171" s="58" t="s">
        <v>119</v>
      </c>
      <c r="AU171" s="58" t="s">
        <v>4</v>
      </c>
      <c r="AV171" s="55" t="s">
        <v>109</v>
      </c>
      <c r="AW171" s="55" t="s">
        <v>121</v>
      </c>
      <c r="AX171" s="55" t="s">
        <v>110</v>
      </c>
      <c r="AY171" s="58" t="s">
        <v>111</v>
      </c>
    </row>
    <row r="172" spans="3:65" s="59" customFormat="1" ht="11.25" x14ac:dyDescent="0.25">
      <c r="D172" s="154" t="s">
        <v>119</v>
      </c>
      <c r="E172" s="62" t="s">
        <v>2</v>
      </c>
      <c r="F172" s="157" t="s">
        <v>576</v>
      </c>
      <c r="H172" s="158">
        <v>25</v>
      </c>
      <c r="I172" s="159"/>
      <c r="M172" s="60"/>
      <c r="T172" s="61"/>
      <c r="AT172" s="62" t="s">
        <v>119</v>
      </c>
      <c r="AU172" s="62" t="s">
        <v>4</v>
      </c>
      <c r="AV172" s="59" t="s">
        <v>4</v>
      </c>
      <c r="AW172" s="59" t="s">
        <v>121</v>
      </c>
      <c r="AX172" s="59" t="s">
        <v>110</v>
      </c>
      <c r="AY172" s="62" t="s">
        <v>111</v>
      </c>
    </row>
    <row r="173" spans="3:65" s="63" customFormat="1" ht="11.25" x14ac:dyDescent="0.25">
      <c r="D173" s="154" t="s">
        <v>119</v>
      </c>
      <c r="E173" s="66" t="s">
        <v>2</v>
      </c>
      <c r="F173" s="160" t="s">
        <v>123</v>
      </c>
      <c r="H173" s="161">
        <v>25</v>
      </c>
      <c r="I173" s="162"/>
      <c r="M173" s="64"/>
      <c r="T173" s="65"/>
      <c r="AT173" s="66" t="s">
        <v>119</v>
      </c>
      <c r="AU173" s="66" t="s">
        <v>4</v>
      </c>
      <c r="AV173" s="63" t="s">
        <v>117</v>
      </c>
      <c r="AW173" s="63" t="s">
        <v>121</v>
      </c>
      <c r="AX173" s="63" t="s">
        <v>109</v>
      </c>
      <c r="AY173" s="66" t="s">
        <v>111</v>
      </c>
    </row>
    <row r="174" spans="3:65" s="4" customFormat="1" ht="24.2" customHeight="1" x14ac:dyDescent="0.25">
      <c r="C174" s="67" t="s">
        <v>183</v>
      </c>
      <c r="D174" s="67" t="s">
        <v>209</v>
      </c>
      <c r="E174" s="68" t="s">
        <v>376</v>
      </c>
      <c r="F174" s="69" t="s">
        <v>377</v>
      </c>
      <c r="G174" s="70" t="s">
        <v>227</v>
      </c>
      <c r="H174" s="71">
        <v>25</v>
      </c>
      <c r="I174" s="72"/>
      <c r="J174" s="73">
        <f>ROUND(I174*H174,2)</f>
        <v>0</v>
      </c>
      <c r="K174" s="166" t="s">
        <v>725</v>
      </c>
      <c r="L174" s="164"/>
      <c r="M174" s="74" t="s">
        <v>2</v>
      </c>
      <c r="N174" s="75" t="s">
        <v>63</v>
      </c>
      <c r="P174" s="51">
        <f>O174*H174</f>
        <v>0</v>
      </c>
      <c r="Q174" s="51">
        <v>3.6600000000000001E-3</v>
      </c>
      <c r="R174" s="51">
        <f>Q174*H174</f>
        <v>9.1499999999999998E-2</v>
      </c>
      <c r="S174" s="51">
        <v>0</v>
      </c>
      <c r="T174" s="52">
        <f>S174*H174</f>
        <v>0</v>
      </c>
      <c r="AR174" s="53" t="s">
        <v>585</v>
      </c>
      <c r="AT174" s="53" t="s">
        <v>209</v>
      </c>
      <c r="AU174" s="53" t="s">
        <v>4</v>
      </c>
      <c r="AY174" s="1" t="s">
        <v>111</v>
      </c>
      <c r="BE174" s="54">
        <f>IF(N174="základní",J174,0)</f>
        <v>0</v>
      </c>
      <c r="BF174" s="54">
        <f>IF(N174="snížená",J174,0)</f>
        <v>0</v>
      </c>
      <c r="BG174" s="54">
        <f>IF(N174="zákl. přenesená",J174,0)</f>
        <v>0</v>
      </c>
      <c r="BH174" s="54">
        <f>IF(N174="sníž. přenesená",J174,0)</f>
        <v>0</v>
      </c>
      <c r="BI174" s="54">
        <f>IF(N174="nulová",J174,0)</f>
        <v>0</v>
      </c>
      <c r="BJ174" s="1" t="s">
        <v>109</v>
      </c>
      <c r="BK174" s="54">
        <f>ROUND(I174*H174,2)</f>
        <v>0</v>
      </c>
      <c r="BL174" s="1" t="s">
        <v>585</v>
      </c>
      <c r="BM174" s="53" t="s">
        <v>586</v>
      </c>
    </row>
    <row r="175" spans="3:65" s="4" customFormat="1" ht="44.25" customHeight="1" x14ac:dyDescent="0.25">
      <c r="C175" s="42" t="s">
        <v>187</v>
      </c>
      <c r="D175" s="42" t="s">
        <v>113</v>
      </c>
      <c r="E175" s="43" t="s">
        <v>173</v>
      </c>
      <c r="F175" s="44" t="s">
        <v>174</v>
      </c>
      <c r="G175" s="45" t="s">
        <v>16</v>
      </c>
      <c r="H175" s="46">
        <v>70</v>
      </c>
      <c r="I175" s="47"/>
      <c r="J175" s="48">
        <f>ROUND(I175*H175,2)</f>
        <v>0</v>
      </c>
      <c r="K175" s="153" t="s">
        <v>725</v>
      </c>
      <c r="M175" s="49" t="s">
        <v>2</v>
      </c>
      <c r="N175" s="50" t="s">
        <v>63</v>
      </c>
      <c r="P175" s="51">
        <f>O175*H175</f>
        <v>0</v>
      </c>
      <c r="Q175" s="51">
        <v>0</v>
      </c>
      <c r="R175" s="51">
        <f>Q175*H175</f>
        <v>0</v>
      </c>
      <c r="S175" s="51">
        <v>0</v>
      </c>
      <c r="T175" s="52">
        <f>S175*H175</f>
        <v>0</v>
      </c>
      <c r="AR175" s="53" t="s">
        <v>117</v>
      </c>
      <c r="AT175" s="53" t="s">
        <v>113</v>
      </c>
      <c r="AU175" s="53" t="s">
        <v>4</v>
      </c>
      <c r="AY175" s="1" t="s">
        <v>111</v>
      </c>
      <c r="BE175" s="54">
        <f>IF(N175="základní",J175,0)</f>
        <v>0</v>
      </c>
      <c r="BF175" s="54">
        <f>IF(N175="snížená",J175,0)</f>
        <v>0</v>
      </c>
      <c r="BG175" s="54">
        <f>IF(N175="zákl. přenesená",J175,0)</f>
        <v>0</v>
      </c>
      <c r="BH175" s="54">
        <f>IF(N175="sníž. přenesená",J175,0)</f>
        <v>0</v>
      </c>
      <c r="BI175" s="54">
        <f>IF(N175="nulová",J175,0)</f>
        <v>0</v>
      </c>
      <c r="BJ175" s="1" t="s">
        <v>109</v>
      </c>
      <c r="BK175" s="54">
        <f>ROUND(I175*H175,2)</f>
        <v>0</v>
      </c>
      <c r="BL175" s="1" t="s">
        <v>117</v>
      </c>
      <c r="BM175" s="53" t="s">
        <v>587</v>
      </c>
    </row>
    <row r="176" spans="3:65" s="55" customFormat="1" ht="11.25" x14ac:dyDescent="0.25">
      <c r="D176" s="154" t="s">
        <v>119</v>
      </c>
      <c r="E176" s="58" t="s">
        <v>2</v>
      </c>
      <c r="F176" s="155" t="s">
        <v>588</v>
      </c>
      <c r="H176" s="58" t="s">
        <v>2</v>
      </c>
      <c r="I176" s="156"/>
      <c r="M176" s="56"/>
      <c r="T176" s="57"/>
      <c r="AT176" s="58" t="s">
        <v>119</v>
      </c>
      <c r="AU176" s="58" t="s">
        <v>4</v>
      </c>
      <c r="AV176" s="55" t="s">
        <v>109</v>
      </c>
      <c r="AW176" s="55" t="s">
        <v>121</v>
      </c>
      <c r="AX176" s="55" t="s">
        <v>110</v>
      </c>
      <c r="AY176" s="58" t="s">
        <v>111</v>
      </c>
    </row>
    <row r="177" spans="3:65" s="59" customFormat="1" ht="11.25" x14ac:dyDescent="0.25">
      <c r="D177" s="154" t="s">
        <v>119</v>
      </c>
      <c r="E177" s="62" t="s">
        <v>2</v>
      </c>
      <c r="F177" s="157" t="s">
        <v>589</v>
      </c>
      <c r="H177" s="158">
        <v>70</v>
      </c>
      <c r="I177" s="159"/>
      <c r="M177" s="60"/>
      <c r="T177" s="61"/>
      <c r="AT177" s="62" t="s">
        <v>119</v>
      </c>
      <c r="AU177" s="62" t="s">
        <v>4</v>
      </c>
      <c r="AV177" s="59" t="s">
        <v>4</v>
      </c>
      <c r="AW177" s="59" t="s">
        <v>121</v>
      </c>
      <c r="AX177" s="59" t="s">
        <v>110</v>
      </c>
      <c r="AY177" s="62" t="s">
        <v>111</v>
      </c>
    </row>
    <row r="178" spans="3:65" s="63" customFormat="1" ht="11.25" x14ac:dyDescent="0.25">
      <c r="D178" s="154" t="s">
        <v>119</v>
      </c>
      <c r="E178" s="66" t="s">
        <v>544</v>
      </c>
      <c r="F178" s="160" t="s">
        <v>123</v>
      </c>
      <c r="H178" s="161">
        <v>70</v>
      </c>
      <c r="I178" s="162"/>
      <c r="M178" s="64"/>
      <c r="T178" s="65"/>
      <c r="AT178" s="66" t="s">
        <v>119</v>
      </c>
      <c r="AU178" s="66" t="s">
        <v>4</v>
      </c>
      <c r="AV178" s="63" t="s">
        <v>117</v>
      </c>
      <c r="AW178" s="63" t="s">
        <v>121</v>
      </c>
      <c r="AX178" s="63" t="s">
        <v>109</v>
      </c>
      <c r="AY178" s="66" t="s">
        <v>111</v>
      </c>
    </row>
    <row r="179" spans="3:65" s="4" customFormat="1" ht="37.9" customHeight="1" x14ac:dyDescent="0.25">
      <c r="C179" s="42" t="s">
        <v>192</v>
      </c>
      <c r="D179" s="42" t="s">
        <v>113</v>
      </c>
      <c r="E179" s="43" t="s">
        <v>590</v>
      </c>
      <c r="F179" s="44" t="s">
        <v>591</v>
      </c>
      <c r="G179" s="45" t="s">
        <v>116</v>
      </c>
      <c r="H179" s="46">
        <v>10</v>
      </c>
      <c r="I179" s="47"/>
      <c r="J179" s="48">
        <f>ROUND(I179*H179,2)</f>
        <v>0</v>
      </c>
      <c r="K179" s="153" t="s">
        <v>725</v>
      </c>
      <c r="M179" s="49" t="s">
        <v>2</v>
      </c>
      <c r="N179" s="50" t="s">
        <v>63</v>
      </c>
      <c r="P179" s="51">
        <f>O179*H179</f>
        <v>0</v>
      </c>
      <c r="Q179" s="51">
        <v>4.96E-3</v>
      </c>
      <c r="R179" s="51">
        <f>Q179*H179</f>
        <v>4.9599999999999998E-2</v>
      </c>
      <c r="S179" s="51">
        <v>0</v>
      </c>
      <c r="T179" s="52">
        <f>S179*H179</f>
        <v>0</v>
      </c>
      <c r="AR179" s="53" t="s">
        <v>117</v>
      </c>
      <c r="AT179" s="53" t="s">
        <v>113</v>
      </c>
      <c r="AU179" s="53" t="s">
        <v>4</v>
      </c>
      <c r="AY179" s="1" t="s">
        <v>111</v>
      </c>
      <c r="BE179" s="54">
        <f>IF(N179="základní",J179,0)</f>
        <v>0</v>
      </c>
      <c r="BF179" s="54">
        <f>IF(N179="snížená",J179,0)</f>
        <v>0</v>
      </c>
      <c r="BG179" s="54">
        <f>IF(N179="zákl. přenesená",J179,0)</f>
        <v>0</v>
      </c>
      <c r="BH179" s="54">
        <f>IF(N179="sníž. přenesená",J179,0)</f>
        <v>0</v>
      </c>
      <c r="BI179" s="54">
        <f>IF(N179="nulová",J179,0)</f>
        <v>0</v>
      </c>
      <c r="BJ179" s="1" t="s">
        <v>109</v>
      </c>
      <c r="BK179" s="54">
        <f>ROUND(I179*H179,2)</f>
        <v>0</v>
      </c>
      <c r="BL179" s="1" t="s">
        <v>117</v>
      </c>
      <c r="BM179" s="53" t="s">
        <v>592</v>
      </c>
    </row>
    <row r="180" spans="3:65" s="4" customFormat="1" ht="37.9" customHeight="1" x14ac:dyDescent="0.25">
      <c r="C180" s="42" t="s">
        <v>198</v>
      </c>
      <c r="D180" s="42" t="s">
        <v>113</v>
      </c>
      <c r="E180" s="43" t="s">
        <v>593</v>
      </c>
      <c r="F180" s="44" t="s">
        <v>594</v>
      </c>
      <c r="G180" s="45" t="s">
        <v>116</v>
      </c>
      <c r="H180" s="46">
        <v>10</v>
      </c>
      <c r="I180" s="47"/>
      <c r="J180" s="48">
        <f>ROUND(I180*H180,2)</f>
        <v>0</v>
      </c>
      <c r="K180" s="153" t="s">
        <v>725</v>
      </c>
      <c r="M180" s="49" t="s">
        <v>2</v>
      </c>
      <c r="N180" s="50" t="s">
        <v>63</v>
      </c>
      <c r="P180" s="51">
        <f>O180*H180</f>
        <v>0</v>
      </c>
      <c r="Q180" s="51">
        <v>0</v>
      </c>
      <c r="R180" s="51">
        <f>Q180*H180</f>
        <v>0</v>
      </c>
      <c r="S180" s="51">
        <v>0</v>
      </c>
      <c r="T180" s="52">
        <f>S180*H180</f>
        <v>0</v>
      </c>
      <c r="AR180" s="53" t="s">
        <v>117</v>
      </c>
      <c r="AT180" s="53" t="s">
        <v>113</v>
      </c>
      <c r="AU180" s="53" t="s">
        <v>4</v>
      </c>
      <c r="AY180" s="1" t="s">
        <v>111</v>
      </c>
      <c r="BE180" s="54">
        <f>IF(N180="základní",J180,0)</f>
        <v>0</v>
      </c>
      <c r="BF180" s="54">
        <f>IF(N180="snížená",J180,0)</f>
        <v>0</v>
      </c>
      <c r="BG180" s="54">
        <f>IF(N180="zákl. přenesená",J180,0)</f>
        <v>0</v>
      </c>
      <c r="BH180" s="54">
        <f>IF(N180="sníž. přenesená",J180,0)</f>
        <v>0</v>
      </c>
      <c r="BI180" s="54">
        <f>IF(N180="nulová",J180,0)</f>
        <v>0</v>
      </c>
      <c r="BJ180" s="1" t="s">
        <v>109</v>
      </c>
      <c r="BK180" s="54">
        <f>ROUND(I180*H180,2)</f>
        <v>0</v>
      </c>
      <c r="BL180" s="1" t="s">
        <v>117</v>
      </c>
      <c r="BM180" s="53" t="s">
        <v>595</v>
      </c>
    </row>
    <row r="181" spans="3:65" s="4" customFormat="1" ht="62.65" customHeight="1" x14ac:dyDescent="0.25">
      <c r="C181" s="42" t="s">
        <v>203</v>
      </c>
      <c r="D181" s="42" t="s">
        <v>113</v>
      </c>
      <c r="E181" s="43" t="s">
        <v>178</v>
      </c>
      <c r="F181" s="44" t="s">
        <v>179</v>
      </c>
      <c r="G181" s="45" t="s">
        <v>16</v>
      </c>
      <c r="H181" s="46">
        <v>3</v>
      </c>
      <c r="I181" s="47"/>
      <c r="J181" s="48">
        <f>ROUND(I181*H181,2)</f>
        <v>0</v>
      </c>
      <c r="K181" s="153" t="s">
        <v>725</v>
      </c>
      <c r="M181" s="49" t="s">
        <v>2</v>
      </c>
      <c r="N181" s="50" t="s">
        <v>63</v>
      </c>
      <c r="P181" s="51">
        <f>O181*H181</f>
        <v>0</v>
      </c>
      <c r="Q181" s="51">
        <v>0</v>
      </c>
      <c r="R181" s="51">
        <f>Q181*H181</f>
        <v>0</v>
      </c>
      <c r="S181" s="51">
        <v>0</v>
      </c>
      <c r="T181" s="52">
        <f>S181*H181</f>
        <v>0</v>
      </c>
      <c r="AR181" s="53" t="s">
        <v>117</v>
      </c>
      <c r="AT181" s="53" t="s">
        <v>113</v>
      </c>
      <c r="AU181" s="53" t="s">
        <v>4</v>
      </c>
      <c r="AY181" s="1" t="s">
        <v>111</v>
      </c>
      <c r="BE181" s="54">
        <f>IF(N181="základní",J181,0)</f>
        <v>0</v>
      </c>
      <c r="BF181" s="54">
        <f>IF(N181="snížená",J181,0)</f>
        <v>0</v>
      </c>
      <c r="BG181" s="54">
        <f>IF(N181="zákl. přenesená",J181,0)</f>
        <v>0</v>
      </c>
      <c r="BH181" s="54">
        <f>IF(N181="sníž. přenesená",J181,0)</f>
        <v>0</v>
      </c>
      <c r="BI181" s="54">
        <f>IF(N181="nulová",J181,0)</f>
        <v>0</v>
      </c>
      <c r="BJ181" s="1" t="s">
        <v>109</v>
      </c>
      <c r="BK181" s="54">
        <f>ROUND(I181*H181,2)</f>
        <v>0</v>
      </c>
      <c r="BL181" s="1" t="s">
        <v>117</v>
      </c>
      <c r="BM181" s="53" t="s">
        <v>596</v>
      </c>
    </row>
    <row r="182" spans="3:65" s="55" customFormat="1" ht="11.25" x14ac:dyDescent="0.25">
      <c r="D182" s="154" t="s">
        <v>119</v>
      </c>
      <c r="E182" s="58" t="s">
        <v>2</v>
      </c>
      <c r="F182" s="155" t="s">
        <v>597</v>
      </c>
      <c r="H182" s="58" t="s">
        <v>2</v>
      </c>
      <c r="I182" s="156"/>
      <c r="M182" s="56"/>
      <c r="T182" s="57"/>
      <c r="AT182" s="58" t="s">
        <v>119</v>
      </c>
      <c r="AU182" s="58" t="s">
        <v>4</v>
      </c>
      <c r="AV182" s="55" t="s">
        <v>109</v>
      </c>
      <c r="AW182" s="55" t="s">
        <v>121</v>
      </c>
      <c r="AX182" s="55" t="s">
        <v>110</v>
      </c>
      <c r="AY182" s="58" t="s">
        <v>111</v>
      </c>
    </row>
    <row r="183" spans="3:65" s="59" customFormat="1" ht="11.25" x14ac:dyDescent="0.25">
      <c r="D183" s="154" t="s">
        <v>119</v>
      </c>
      <c r="E183" s="62" t="s">
        <v>2</v>
      </c>
      <c r="F183" s="157" t="s">
        <v>566</v>
      </c>
      <c r="H183" s="158">
        <v>73</v>
      </c>
      <c r="I183" s="159"/>
      <c r="M183" s="60"/>
      <c r="T183" s="61"/>
      <c r="AT183" s="62" t="s">
        <v>119</v>
      </c>
      <c r="AU183" s="62" t="s">
        <v>4</v>
      </c>
      <c r="AV183" s="59" t="s">
        <v>4</v>
      </c>
      <c r="AW183" s="59" t="s">
        <v>121</v>
      </c>
      <c r="AX183" s="59" t="s">
        <v>110</v>
      </c>
      <c r="AY183" s="62" t="s">
        <v>111</v>
      </c>
    </row>
    <row r="184" spans="3:65" s="59" customFormat="1" ht="11.25" x14ac:dyDescent="0.25">
      <c r="D184" s="154" t="s">
        <v>119</v>
      </c>
      <c r="E184" s="62" t="s">
        <v>2</v>
      </c>
      <c r="F184" s="157" t="s">
        <v>598</v>
      </c>
      <c r="H184" s="158">
        <v>-70</v>
      </c>
      <c r="I184" s="159"/>
      <c r="M184" s="60"/>
      <c r="T184" s="61"/>
      <c r="AT184" s="62" t="s">
        <v>119</v>
      </c>
      <c r="AU184" s="62" t="s">
        <v>4</v>
      </c>
      <c r="AV184" s="59" t="s">
        <v>4</v>
      </c>
      <c r="AW184" s="59" t="s">
        <v>121</v>
      </c>
      <c r="AX184" s="59" t="s">
        <v>110</v>
      </c>
      <c r="AY184" s="62" t="s">
        <v>111</v>
      </c>
    </row>
    <row r="185" spans="3:65" s="63" customFormat="1" ht="11.25" x14ac:dyDescent="0.25">
      <c r="D185" s="154" t="s">
        <v>119</v>
      </c>
      <c r="E185" s="66" t="s">
        <v>2</v>
      </c>
      <c r="F185" s="160" t="s">
        <v>123</v>
      </c>
      <c r="H185" s="161">
        <v>3</v>
      </c>
      <c r="I185" s="162"/>
      <c r="M185" s="64"/>
      <c r="T185" s="65"/>
      <c r="AT185" s="66" t="s">
        <v>119</v>
      </c>
      <c r="AU185" s="66" t="s">
        <v>4</v>
      </c>
      <c r="AV185" s="63" t="s">
        <v>117</v>
      </c>
      <c r="AW185" s="63" t="s">
        <v>121</v>
      </c>
      <c r="AX185" s="63" t="s">
        <v>109</v>
      </c>
      <c r="AY185" s="66" t="s">
        <v>111</v>
      </c>
    </row>
    <row r="186" spans="3:65" s="4" customFormat="1" ht="66.75" customHeight="1" x14ac:dyDescent="0.25">
      <c r="C186" s="42" t="s">
        <v>208</v>
      </c>
      <c r="D186" s="42" t="s">
        <v>113</v>
      </c>
      <c r="E186" s="43" t="s">
        <v>184</v>
      </c>
      <c r="F186" s="44" t="s">
        <v>185</v>
      </c>
      <c r="G186" s="45" t="s">
        <v>16</v>
      </c>
      <c r="H186" s="46">
        <v>15</v>
      </c>
      <c r="I186" s="47"/>
      <c r="J186" s="48">
        <f>ROUND(I186*H186,2)</f>
        <v>0</v>
      </c>
      <c r="K186" s="153" t="s">
        <v>725</v>
      </c>
      <c r="M186" s="49" t="s">
        <v>2</v>
      </c>
      <c r="N186" s="50" t="s">
        <v>63</v>
      </c>
      <c r="P186" s="51">
        <f>O186*H186</f>
        <v>0</v>
      </c>
      <c r="Q186" s="51">
        <v>0</v>
      </c>
      <c r="R186" s="51">
        <f>Q186*H186</f>
        <v>0</v>
      </c>
      <c r="S186" s="51">
        <v>0</v>
      </c>
      <c r="T186" s="52">
        <f>S186*H186</f>
        <v>0</v>
      </c>
      <c r="AR186" s="53" t="s">
        <v>117</v>
      </c>
      <c r="AT186" s="53" t="s">
        <v>113</v>
      </c>
      <c r="AU186" s="53" t="s">
        <v>4</v>
      </c>
      <c r="AY186" s="1" t="s">
        <v>111</v>
      </c>
      <c r="BE186" s="54">
        <f>IF(N186="základní",J186,0)</f>
        <v>0</v>
      </c>
      <c r="BF186" s="54">
        <f>IF(N186="snížená",J186,0)</f>
        <v>0</v>
      </c>
      <c r="BG186" s="54">
        <f>IF(N186="zákl. přenesená",J186,0)</f>
        <v>0</v>
      </c>
      <c r="BH186" s="54">
        <f>IF(N186="sníž. přenesená",J186,0)</f>
        <v>0</v>
      </c>
      <c r="BI186" s="54">
        <f>IF(N186="nulová",J186,0)</f>
        <v>0</v>
      </c>
      <c r="BJ186" s="1" t="s">
        <v>109</v>
      </c>
      <c r="BK186" s="54">
        <f>ROUND(I186*H186,2)</f>
        <v>0</v>
      </c>
      <c r="BL186" s="1" t="s">
        <v>117</v>
      </c>
      <c r="BM186" s="53" t="s">
        <v>599</v>
      </c>
    </row>
    <row r="187" spans="3:65" s="59" customFormat="1" ht="11.25" x14ac:dyDescent="0.25">
      <c r="D187" s="154" t="s">
        <v>119</v>
      </c>
      <c r="F187" s="157" t="s">
        <v>600</v>
      </c>
      <c r="H187" s="158">
        <v>15</v>
      </c>
      <c r="I187" s="159"/>
      <c r="M187" s="60"/>
      <c r="T187" s="61"/>
      <c r="AT187" s="62" t="s">
        <v>119</v>
      </c>
      <c r="AU187" s="62" t="s">
        <v>4</v>
      </c>
      <c r="AV187" s="59" t="s">
        <v>4</v>
      </c>
      <c r="AW187" s="59" t="s">
        <v>9</v>
      </c>
      <c r="AX187" s="59" t="s">
        <v>109</v>
      </c>
      <c r="AY187" s="62" t="s">
        <v>111</v>
      </c>
    </row>
    <row r="188" spans="3:65" s="4" customFormat="1" ht="44.25" customHeight="1" x14ac:dyDescent="0.25">
      <c r="C188" s="42" t="s">
        <v>216</v>
      </c>
      <c r="D188" s="42" t="s">
        <v>113</v>
      </c>
      <c r="E188" s="43" t="s">
        <v>188</v>
      </c>
      <c r="F188" s="44" t="s">
        <v>189</v>
      </c>
      <c r="G188" s="45" t="s">
        <v>190</v>
      </c>
      <c r="H188" s="46">
        <v>54</v>
      </c>
      <c r="I188" s="47"/>
      <c r="J188" s="48">
        <f>ROUND(I188*H188,2)</f>
        <v>0</v>
      </c>
      <c r="K188" s="153" t="s">
        <v>725</v>
      </c>
      <c r="M188" s="49" t="s">
        <v>2</v>
      </c>
      <c r="N188" s="50" t="s">
        <v>63</v>
      </c>
      <c r="P188" s="51">
        <f>O188*H188</f>
        <v>0</v>
      </c>
      <c r="Q188" s="51">
        <v>0</v>
      </c>
      <c r="R188" s="51">
        <f>Q188*H188</f>
        <v>0</v>
      </c>
      <c r="S188" s="51">
        <v>0</v>
      </c>
      <c r="T188" s="52">
        <f>S188*H188</f>
        <v>0</v>
      </c>
      <c r="AR188" s="53" t="s">
        <v>117</v>
      </c>
      <c r="AT188" s="53" t="s">
        <v>113</v>
      </c>
      <c r="AU188" s="53" t="s">
        <v>4</v>
      </c>
      <c r="AY188" s="1" t="s">
        <v>111</v>
      </c>
      <c r="BE188" s="54">
        <f>IF(N188="základní",J188,0)</f>
        <v>0</v>
      </c>
      <c r="BF188" s="54">
        <f>IF(N188="snížená",J188,0)</f>
        <v>0</v>
      </c>
      <c r="BG188" s="54">
        <f>IF(N188="zákl. přenesená",J188,0)</f>
        <v>0</v>
      </c>
      <c r="BH188" s="54">
        <f>IF(N188="sníž. přenesená",J188,0)</f>
        <v>0</v>
      </c>
      <c r="BI188" s="54">
        <f>IF(N188="nulová",J188,0)</f>
        <v>0</v>
      </c>
      <c r="BJ188" s="1" t="s">
        <v>109</v>
      </c>
      <c r="BK188" s="54">
        <f>ROUND(I188*H188,2)</f>
        <v>0</v>
      </c>
      <c r="BL188" s="1" t="s">
        <v>117</v>
      </c>
      <c r="BM188" s="53" t="s">
        <v>601</v>
      </c>
    </row>
    <row r="189" spans="3:65" s="55" customFormat="1" ht="11.25" x14ac:dyDescent="0.25">
      <c r="D189" s="154" t="s">
        <v>119</v>
      </c>
      <c r="E189" s="58" t="s">
        <v>2</v>
      </c>
      <c r="F189" s="155" t="s">
        <v>597</v>
      </c>
      <c r="H189" s="58" t="s">
        <v>2</v>
      </c>
      <c r="I189" s="156"/>
      <c r="M189" s="56"/>
      <c r="T189" s="57"/>
      <c r="AT189" s="58" t="s">
        <v>119</v>
      </c>
      <c r="AU189" s="58" t="s">
        <v>4</v>
      </c>
      <c r="AV189" s="55" t="s">
        <v>109</v>
      </c>
      <c r="AW189" s="55" t="s">
        <v>121</v>
      </c>
      <c r="AX189" s="55" t="s">
        <v>110</v>
      </c>
      <c r="AY189" s="58" t="s">
        <v>111</v>
      </c>
    </row>
    <row r="190" spans="3:65" s="59" customFormat="1" ht="11.25" x14ac:dyDescent="0.25">
      <c r="D190" s="154" t="s">
        <v>119</v>
      </c>
      <c r="E190" s="62" t="s">
        <v>2</v>
      </c>
      <c r="F190" s="157" t="s">
        <v>566</v>
      </c>
      <c r="H190" s="158">
        <v>73</v>
      </c>
      <c r="I190" s="159"/>
      <c r="M190" s="60"/>
      <c r="T190" s="61"/>
      <c r="AT190" s="62" t="s">
        <v>119</v>
      </c>
      <c r="AU190" s="62" t="s">
        <v>4</v>
      </c>
      <c r="AV190" s="59" t="s">
        <v>4</v>
      </c>
      <c r="AW190" s="59" t="s">
        <v>121</v>
      </c>
      <c r="AX190" s="59" t="s">
        <v>110</v>
      </c>
      <c r="AY190" s="62" t="s">
        <v>111</v>
      </c>
    </row>
    <row r="191" spans="3:65" s="59" customFormat="1" ht="11.25" x14ac:dyDescent="0.25">
      <c r="D191" s="154" t="s">
        <v>119</v>
      </c>
      <c r="E191" s="62" t="s">
        <v>2</v>
      </c>
      <c r="F191" s="157" t="s">
        <v>598</v>
      </c>
      <c r="H191" s="158">
        <v>-70</v>
      </c>
      <c r="I191" s="159"/>
      <c r="M191" s="60"/>
      <c r="T191" s="61"/>
      <c r="AT191" s="62" t="s">
        <v>119</v>
      </c>
      <c r="AU191" s="62" t="s">
        <v>4</v>
      </c>
      <c r="AV191" s="59" t="s">
        <v>4</v>
      </c>
      <c r="AW191" s="59" t="s">
        <v>121</v>
      </c>
      <c r="AX191" s="59" t="s">
        <v>110</v>
      </c>
      <c r="AY191" s="62" t="s">
        <v>111</v>
      </c>
    </row>
    <row r="192" spans="3:65" s="63" customFormat="1" ht="11.25" x14ac:dyDescent="0.25">
      <c r="D192" s="154" t="s">
        <v>119</v>
      </c>
      <c r="E192" s="66" t="s">
        <v>2</v>
      </c>
      <c r="F192" s="160" t="s">
        <v>123</v>
      </c>
      <c r="H192" s="161">
        <v>3</v>
      </c>
      <c r="I192" s="162"/>
      <c r="M192" s="64"/>
      <c r="T192" s="65"/>
      <c r="AT192" s="66" t="s">
        <v>119</v>
      </c>
      <c r="AU192" s="66" t="s">
        <v>4</v>
      </c>
      <c r="AV192" s="63" t="s">
        <v>117</v>
      </c>
      <c r="AW192" s="63" t="s">
        <v>121</v>
      </c>
      <c r="AX192" s="63" t="s">
        <v>109</v>
      </c>
      <c r="AY192" s="66" t="s">
        <v>111</v>
      </c>
    </row>
    <row r="193" spans="3:65" s="59" customFormat="1" ht="11.25" x14ac:dyDescent="0.25">
      <c r="D193" s="154" t="s">
        <v>119</v>
      </c>
      <c r="F193" s="157" t="s">
        <v>602</v>
      </c>
      <c r="H193" s="158">
        <v>54</v>
      </c>
      <c r="I193" s="159"/>
      <c r="M193" s="60"/>
      <c r="T193" s="61"/>
      <c r="AT193" s="62" t="s">
        <v>119</v>
      </c>
      <c r="AU193" s="62" t="s">
        <v>4</v>
      </c>
      <c r="AV193" s="59" t="s">
        <v>4</v>
      </c>
      <c r="AW193" s="59" t="s">
        <v>9</v>
      </c>
      <c r="AX193" s="59" t="s">
        <v>109</v>
      </c>
      <c r="AY193" s="62" t="s">
        <v>111</v>
      </c>
    </row>
    <row r="194" spans="3:65" s="4" customFormat="1" ht="44.45" customHeight="1" x14ac:dyDescent="0.25">
      <c r="C194" s="42" t="s">
        <v>219</v>
      </c>
      <c r="D194" s="42" t="s">
        <v>113</v>
      </c>
      <c r="E194" s="43" t="s">
        <v>199</v>
      </c>
      <c r="F194" s="44" t="s">
        <v>200</v>
      </c>
      <c r="G194" s="45" t="s">
        <v>116</v>
      </c>
      <c r="H194" s="46">
        <v>10</v>
      </c>
      <c r="I194" s="47"/>
      <c r="J194" s="48">
        <f>ROUND(I194*H194,2)</f>
        <v>0</v>
      </c>
      <c r="K194" s="153" t="s">
        <v>725</v>
      </c>
      <c r="M194" s="49" t="s">
        <v>2</v>
      </c>
      <c r="N194" s="50" t="s">
        <v>63</v>
      </c>
      <c r="P194" s="51">
        <f>O194*H194</f>
        <v>0</v>
      </c>
      <c r="Q194" s="51">
        <v>0</v>
      </c>
      <c r="R194" s="51">
        <f>Q194*H194</f>
        <v>0</v>
      </c>
      <c r="S194" s="51">
        <v>0</v>
      </c>
      <c r="T194" s="52">
        <f>S194*H194</f>
        <v>0</v>
      </c>
      <c r="AR194" s="53" t="s">
        <v>117</v>
      </c>
      <c r="AT194" s="53" t="s">
        <v>113</v>
      </c>
      <c r="AU194" s="53" t="s">
        <v>4</v>
      </c>
      <c r="AY194" s="1" t="s">
        <v>111</v>
      </c>
      <c r="BE194" s="54">
        <f>IF(N194="základní",J194,0)</f>
        <v>0</v>
      </c>
      <c r="BF194" s="54">
        <f>IF(N194="snížená",J194,0)</f>
        <v>0</v>
      </c>
      <c r="BG194" s="54">
        <f>IF(N194="zákl. přenesená",J194,0)</f>
        <v>0</v>
      </c>
      <c r="BH194" s="54">
        <f>IF(N194="sníž. přenesená",J194,0)</f>
        <v>0</v>
      </c>
      <c r="BI194" s="54">
        <f>IF(N194="nulová",J194,0)</f>
        <v>0</v>
      </c>
      <c r="BJ194" s="1" t="s">
        <v>109</v>
      </c>
      <c r="BK194" s="54">
        <f>ROUND(I194*H194,2)</f>
        <v>0</v>
      </c>
      <c r="BL194" s="1" t="s">
        <v>117</v>
      </c>
      <c r="BM194" s="53" t="s">
        <v>603</v>
      </c>
    </row>
    <row r="195" spans="3:65" s="55" customFormat="1" ht="11.25" x14ac:dyDescent="0.25">
      <c r="D195" s="154" t="s">
        <v>119</v>
      </c>
      <c r="E195" s="58" t="s">
        <v>2</v>
      </c>
      <c r="F195" s="155" t="s">
        <v>202</v>
      </c>
      <c r="H195" s="58" t="s">
        <v>2</v>
      </c>
      <c r="I195" s="156"/>
      <c r="M195" s="56"/>
      <c r="T195" s="57"/>
      <c r="AT195" s="58" t="s">
        <v>119</v>
      </c>
      <c r="AU195" s="58" t="s">
        <v>4</v>
      </c>
      <c r="AV195" s="55" t="s">
        <v>109</v>
      </c>
      <c r="AW195" s="55" t="s">
        <v>121</v>
      </c>
      <c r="AX195" s="55" t="s">
        <v>110</v>
      </c>
      <c r="AY195" s="58" t="s">
        <v>111</v>
      </c>
    </row>
    <row r="196" spans="3:65" s="59" customFormat="1" ht="11.25" x14ac:dyDescent="0.25">
      <c r="D196" s="154" t="s">
        <v>119</v>
      </c>
      <c r="E196" s="62" t="s">
        <v>2</v>
      </c>
      <c r="F196" s="157" t="s">
        <v>264</v>
      </c>
      <c r="H196" s="158">
        <v>10</v>
      </c>
      <c r="I196" s="159"/>
      <c r="M196" s="60"/>
      <c r="T196" s="61"/>
      <c r="AT196" s="62" t="s">
        <v>119</v>
      </c>
      <c r="AU196" s="62" t="s">
        <v>4</v>
      </c>
      <c r="AV196" s="59" t="s">
        <v>4</v>
      </c>
      <c r="AW196" s="59" t="s">
        <v>121</v>
      </c>
      <c r="AX196" s="59" t="s">
        <v>110</v>
      </c>
      <c r="AY196" s="62" t="s">
        <v>111</v>
      </c>
    </row>
    <row r="197" spans="3:65" s="63" customFormat="1" ht="11.25" x14ac:dyDescent="0.25">
      <c r="D197" s="154" t="s">
        <v>119</v>
      </c>
      <c r="E197" s="66" t="s">
        <v>1</v>
      </c>
      <c r="F197" s="160" t="s">
        <v>123</v>
      </c>
      <c r="H197" s="161">
        <v>10</v>
      </c>
      <c r="I197" s="162"/>
      <c r="M197" s="64"/>
      <c r="T197" s="65"/>
      <c r="AT197" s="66" t="s">
        <v>119</v>
      </c>
      <c r="AU197" s="66" t="s">
        <v>4</v>
      </c>
      <c r="AV197" s="63" t="s">
        <v>117</v>
      </c>
      <c r="AW197" s="63" t="s">
        <v>121</v>
      </c>
      <c r="AX197" s="63" t="s">
        <v>109</v>
      </c>
      <c r="AY197" s="66" t="s">
        <v>111</v>
      </c>
    </row>
    <row r="198" spans="3:65" s="4" customFormat="1" ht="41.45" customHeight="1" x14ac:dyDescent="0.25">
      <c r="C198" s="42" t="s">
        <v>224</v>
      </c>
      <c r="D198" s="42" t="s">
        <v>113</v>
      </c>
      <c r="E198" s="43" t="s">
        <v>204</v>
      </c>
      <c r="F198" s="44" t="s">
        <v>205</v>
      </c>
      <c r="G198" s="45" t="s">
        <v>116</v>
      </c>
      <c r="H198" s="46">
        <v>10</v>
      </c>
      <c r="I198" s="47"/>
      <c r="J198" s="48">
        <f>ROUND(I198*H198,2)</f>
        <v>0</v>
      </c>
      <c r="K198" s="153" t="s">
        <v>725</v>
      </c>
      <c r="M198" s="49" t="s">
        <v>2</v>
      </c>
      <c r="N198" s="50" t="s">
        <v>63</v>
      </c>
      <c r="P198" s="51">
        <f>O198*H198</f>
        <v>0</v>
      </c>
      <c r="Q198" s="51">
        <v>0</v>
      </c>
      <c r="R198" s="51">
        <f>Q198*H198</f>
        <v>0</v>
      </c>
      <c r="S198" s="51">
        <v>0</v>
      </c>
      <c r="T198" s="52">
        <f>S198*H198</f>
        <v>0</v>
      </c>
      <c r="AR198" s="53" t="s">
        <v>117</v>
      </c>
      <c r="AT198" s="53" t="s">
        <v>113</v>
      </c>
      <c r="AU198" s="53" t="s">
        <v>4</v>
      </c>
      <c r="AY198" s="1" t="s">
        <v>111</v>
      </c>
      <c r="BE198" s="54">
        <f>IF(N198="základní",J198,0)</f>
        <v>0</v>
      </c>
      <c r="BF198" s="54">
        <f>IF(N198="snížená",J198,0)</f>
        <v>0</v>
      </c>
      <c r="BG198" s="54">
        <f>IF(N198="zákl. přenesená",J198,0)</f>
        <v>0</v>
      </c>
      <c r="BH198" s="54">
        <f>IF(N198="sníž. přenesená",J198,0)</f>
        <v>0</v>
      </c>
      <c r="BI198" s="54">
        <f>IF(N198="nulová",J198,0)</f>
        <v>0</v>
      </c>
      <c r="BJ198" s="1" t="s">
        <v>109</v>
      </c>
      <c r="BK198" s="54">
        <f>ROUND(I198*H198,2)</f>
        <v>0</v>
      </c>
      <c r="BL198" s="1" t="s">
        <v>117</v>
      </c>
      <c r="BM198" s="53" t="s">
        <v>604</v>
      </c>
    </row>
    <row r="199" spans="3:65" s="55" customFormat="1" ht="11.25" x14ac:dyDescent="0.25">
      <c r="D199" s="154" t="s">
        <v>119</v>
      </c>
      <c r="E199" s="58" t="s">
        <v>2</v>
      </c>
      <c r="F199" s="155" t="s">
        <v>207</v>
      </c>
      <c r="H199" s="58" t="s">
        <v>2</v>
      </c>
      <c r="I199" s="156"/>
      <c r="M199" s="56"/>
      <c r="T199" s="57"/>
      <c r="AT199" s="58" t="s">
        <v>119</v>
      </c>
      <c r="AU199" s="58" t="s">
        <v>4</v>
      </c>
      <c r="AV199" s="55" t="s">
        <v>109</v>
      </c>
      <c r="AW199" s="55" t="s">
        <v>121</v>
      </c>
      <c r="AX199" s="55" t="s">
        <v>110</v>
      </c>
      <c r="AY199" s="58" t="s">
        <v>111</v>
      </c>
    </row>
    <row r="200" spans="3:65" s="59" customFormat="1" ht="11.25" x14ac:dyDescent="0.25">
      <c r="D200" s="154" t="s">
        <v>119</v>
      </c>
      <c r="E200" s="62" t="s">
        <v>2</v>
      </c>
      <c r="F200" s="157" t="s">
        <v>197</v>
      </c>
      <c r="H200" s="158">
        <v>10</v>
      </c>
      <c r="I200" s="159"/>
      <c r="M200" s="60"/>
      <c r="T200" s="61"/>
      <c r="AT200" s="62" t="s">
        <v>119</v>
      </c>
      <c r="AU200" s="62" t="s">
        <v>4</v>
      </c>
      <c r="AV200" s="59" t="s">
        <v>4</v>
      </c>
      <c r="AW200" s="59" t="s">
        <v>121</v>
      </c>
      <c r="AX200" s="59" t="s">
        <v>110</v>
      </c>
      <c r="AY200" s="62" t="s">
        <v>111</v>
      </c>
    </row>
    <row r="201" spans="3:65" s="63" customFormat="1" ht="11.25" x14ac:dyDescent="0.25">
      <c r="D201" s="154" t="s">
        <v>119</v>
      </c>
      <c r="E201" s="66" t="s">
        <v>2</v>
      </c>
      <c r="F201" s="160" t="s">
        <v>123</v>
      </c>
      <c r="H201" s="161">
        <v>10</v>
      </c>
      <c r="I201" s="162"/>
      <c r="M201" s="64"/>
      <c r="T201" s="65"/>
      <c r="AT201" s="66" t="s">
        <v>119</v>
      </c>
      <c r="AU201" s="66" t="s">
        <v>4</v>
      </c>
      <c r="AV201" s="63" t="s">
        <v>117</v>
      </c>
      <c r="AW201" s="63" t="s">
        <v>121</v>
      </c>
      <c r="AX201" s="63" t="s">
        <v>109</v>
      </c>
      <c r="AY201" s="66" t="s">
        <v>111</v>
      </c>
    </row>
    <row r="202" spans="3:65" s="4" customFormat="1" ht="16.5" customHeight="1" x14ac:dyDescent="0.25">
      <c r="C202" s="67" t="s">
        <v>232</v>
      </c>
      <c r="D202" s="67" t="s">
        <v>209</v>
      </c>
      <c r="E202" s="68" t="s">
        <v>210</v>
      </c>
      <c r="F202" s="69" t="s">
        <v>211</v>
      </c>
      <c r="G202" s="70" t="s">
        <v>212</v>
      </c>
      <c r="H202" s="71">
        <v>0.2</v>
      </c>
      <c r="I202" s="72"/>
      <c r="J202" s="73">
        <f>ROUND(I202*H202,2)</f>
        <v>0</v>
      </c>
      <c r="K202" s="166" t="s">
        <v>725</v>
      </c>
      <c r="L202" s="164"/>
      <c r="M202" s="74" t="s">
        <v>2</v>
      </c>
      <c r="N202" s="75" t="s">
        <v>63</v>
      </c>
      <c r="P202" s="51">
        <f>O202*H202</f>
        <v>0</v>
      </c>
      <c r="Q202" s="51">
        <v>1E-3</v>
      </c>
      <c r="R202" s="51">
        <f>Q202*H202</f>
        <v>2.0000000000000001E-4</v>
      </c>
      <c r="S202" s="51">
        <v>0</v>
      </c>
      <c r="T202" s="52">
        <f>S202*H202</f>
        <v>0</v>
      </c>
      <c r="AR202" s="53" t="s">
        <v>153</v>
      </c>
      <c r="AT202" s="53" t="s">
        <v>209</v>
      </c>
      <c r="AU202" s="53" t="s">
        <v>4</v>
      </c>
      <c r="AY202" s="1" t="s">
        <v>111</v>
      </c>
      <c r="BE202" s="54">
        <f>IF(N202="základní",J202,0)</f>
        <v>0</v>
      </c>
      <c r="BF202" s="54">
        <f>IF(N202="snížená",J202,0)</f>
        <v>0</v>
      </c>
      <c r="BG202" s="54">
        <f>IF(N202="zákl. přenesená",J202,0)</f>
        <v>0</v>
      </c>
      <c r="BH202" s="54">
        <f>IF(N202="sníž. přenesená",J202,0)</f>
        <v>0</v>
      </c>
      <c r="BI202" s="54">
        <f>IF(N202="nulová",J202,0)</f>
        <v>0</v>
      </c>
      <c r="BJ202" s="1" t="s">
        <v>109</v>
      </c>
      <c r="BK202" s="54">
        <f>ROUND(I202*H202,2)</f>
        <v>0</v>
      </c>
      <c r="BL202" s="1" t="s">
        <v>117</v>
      </c>
      <c r="BM202" s="53" t="s">
        <v>605</v>
      </c>
    </row>
    <row r="203" spans="3:65" s="59" customFormat="1" ht="11.25" x14ac:dyDescent="0.25">
      <c r="D203" s="154" t="s">
        <v>119</v>
      </c>
      <c r="F203" s="157" t="s">
        <v>606</v>
      </c>
      <c r="H203" s="158">
        <v>0.2</v>
      </c>
      <c r="I203" s="159"/>
      <c r="M203" s="60"/>
      <c r="T203" s="61"/>
      <c r="AT203" s="62" t="s">
        <v>119</v>
      </c>
      <c r="AU203" s="62" t="s">
        <v>4</v>
      </c>
      <c r="AV203" s="59" t="s">
        <v>4</v>
      </c>
      <c r="AW203" s="59" t="s">
        <v>9</v>
      </c>
      <c r="AX203" s="59" t="s">
        <v>109</v>
      </c>
      <c r="AY203" s="62" t="s">
        <v>111</v>
      </c>
    </row>
    <row r="204" spans="3:65" s="4" customFormat="1" ht="33" customHeight="1" x14ac:dyDescent="0.25">
      <c r="C204" s="42" t="s">
        <v>237</v>
      </c>
      <c r="D204" s="42" t="s">
        <v>113</v>
      </c>
      <c r="E204" s="43" t="s">
        <v>193</v>
      </c>
      <c r="F204" s="44" t="s">
        <v>194</v>
      </c>
      <c r="G204" s="45" t="s">
        <v>116</v>
      </c>
      <c r="H204" s="46">
        <v>10</v>
      </c>
      <c r="I204" s="47"/>
      <c r="J204" s="48">
        <f>ROUND(I204*H204,2)</f>
        <v>0</v>
      </c>
      <c r="K204" s="153" t="s">
        <v>725</v>
      </c>
      <c r="M204" s="49" t="s">
        <v>2</v>
      </c>
      <c r="N204" s="50" t="s">
        <v>63</v>
      </c>
      <c r="P204" s="51">
        <f>O204*H204</f>
        <v>0</v>
      </c>
      <c r="Q204" s="51">
        <v>0</v>
      </c>
      <c r="R204" s="51">
        <f>Q204*H204</f>
        <v>0</v>
      </c>
      <c r="S204" s="51">
        <v>0</v>
      </c>
      <c r="T204" s="52">
        <f>S204*H204</f>
        <v>0</v>
      </c>
      <c r="AR204" s="53" t="s">
        <v>117</v>
      </c>
      <c r="AT204" s="53" t="s">
        <v>113</v>
      </c>
      <c r="AU204" s="53" t="s">
        <v>4</v>
      </c>
      <c r="AY204" s="1" t="s">
        <v>111</v>
      </c>
      <c r="BE204" s="54">
        <f>IF(N204="základní",J204,0)</f>
        <v>0</v>
      </c>
      <c r="BF204" s="54">
        <f>IF(N204="snížená",J204,0)</f>
        <v>0</v>
      </c>
      <c r="BG204" s="54">
        <f>IF(N204="zákl. přenesená",J204,0)</f>
        <v>0</v>
      </c>
      <c r="BH204" s="54">
        <f>IF(N204="sníž. přenesená",J204,0)</f>
        <v>0</v>
      </c>
      <c r="BI204" s="54">
        <f>IF(N204="nulová",J204,0)</f>
        <v>0</v>
      </c>
      <c r="BJ204" s="1" t="s">
        <v>109</v>
      </c>
      <c r="BK204" s="54">
        <f>ROUND(I204*H204,2)</f>
        <v>0</v>
      </c>
      <c r="BL204" s="1" t="s">
        <v>117</v>
      </c>
      <c r="BM204" s="53" t="s">
        <v>607</v>
      </c>
    </row>
    <row r="205" spans="3:65" s="55" customFormat="1" ht="11.25" x14ac:dyDescent="0.25">
      <c r="D205" s="154" t="s">
        <v>119</v>
      </c>
      <c r="E205" s="58" t="s">
        <v>2</v>
      </c>
      <c r="F205" s="155" t="s">
        <v>196</v>
      </c>
      <c r="H205" s="58" t="s">
        <v>2</v>
      </c>
      <c r="I205" s="156"/>
      <c r="M205" s="56"/>
      <c r="T205" s="57"/>
      <c r="AT205" s="58" t="s">
        <v>119</v>
      </c>
      <c r="AU205" s="58" t="s">
        <v>4</v>
      </c>
      <c r="AV205" s="55" t="s">
        <v>109</v>
      </c>
      <c r="AW205" s="55" t="s">
        <v>121</v>
      </c>
      <c r="AX205" s="55" t="s">
        <v>110</v>
      </c>
      <c r="AY205" s="58" t="s">
        <v>111</v>
      </c>
    </row>
    <row r="206" spans="3:65" s="59" customFormat="1" ht="11.25" x14ac:dyDescent="0.25">
      <c r="D206" s="154" t="s">
        <v>119</v>
      </c>
      <c r="E206" s="62" t="s">
        <v>2</v>
      </c>
      <c r="F206" s="157" t="s">
        <v>197</v>
      </c>
      <c r="H206" s="158">
        <v>10</v>
      </c>
      <c r="I206" s="159"/>
      <c r="M206" s="60"/>
      <c r="T206" s="61"/>
      <c r="AT206" s="62" t="s">
        <v>119</v>
      </c>
      <c r="AU206" s="62" t="s">
        <v>4</v>
      </c>
      <c r="AV206" s="59" t="s">
        <v>4</v>
      </c>
      <c r="AW206" s="59" t="s">
        <v>121</v>
      </c>
      <c r="AX206" s="59" t="s">
        <v>110</v>
      </c>
      <c r="AY206" s="62" t="s">
        <v>111</v>
      </c>
    </row>
    <row r="207" spans="3:65" s="63" customFormat="1" ht="11.25" x14ac:dyDescent="0.25">
      <c r="D207" s="154" t="s">
        <v>119</v>
      </c>
      <c r="E207" s="66" t="s">
        <v>2</v>
      </c>
      <c r="F207" s="160" t="s">
        <v>123</v>
      </c>
      <c r="H207" s="161">
        <v>10</v>
      </c>
      <c r="I207" s="162"/>
      <c r="M207" s="64"/>
      <c r="T207" s="65"/>
      <c r="AT207" s="66" t="s">
        <v>119</v>
      </c>
      <c r="AU207" s="66" t="s">
        <v>4</v>
      </c>
      <c r="AV207" s="63" t="s">
        <v>117</v>
      </c>
      <c r="AW207" s="63" t="s">
        <v>121</v>
      </c>
      <c r="AX207" s="63" t="s">
        <v>109</v>
      </c>
      <c r="AY207" s="66" t="s">
        <v>111</v>
      </c>
    </row>
    <row r="208" spans="3:65" s="4" customFormat="1" ht="16.5" customHeight="1" x14ac:dyDescent="0.25">
      <c r="C208" s="42" t="s">
        <v>242</v>
      </c>
      <c r="D208" s="42" t="s">
        <v>113</v>
      </c>
      <c r="E208" s="43" t="s">
        <v>247</v>
      </c>
      <c r="F208" s="44" t="s">
        <v>248</v>
      </c>
      <c r="G208" s="45" t="s">
        <v>249</v>
      </c>
      <c r="H208" s="46">
        <v>1</v>
      </c>
      <c r="I208" s="47"/>
      <c r="J208" s="48">
        <f>ROUND(I208*H208,2)</f>
        <v>0</v>
      </c>
      <c r="K208" s="153" t="s">
        <v>725</v>
      </c>
      <c r="M208" s="49" t="s">
        <v>2</v>
      </c>
      <c r="N208" s="50" t="s">
        <v>63</v>
      </c>
      <c r="P208" s="51">
        <f>O208*H208</f>
        <v>0</v>
      </c>
      <c r="Q208" s="51">
        <v>0</v>
      </c>
      <c r="R208" s="51">
        <f>Q208*H208</f>
        <v>0</v>
      </c>
      <c r="S208" s="51">
        <v>0</v>
      </c>
      <c r="T208" s="52">
        <f>S208*H208</f>
        <v>0</v>
      </c>
      <c r="AR208" s="53" t="s">
        <v>117</v>
      </c>
      <c r="AT208" s="53" t="s">
        <v>113</v>
      </c>
      <c r="AU208" s="53" t="s">
        <v>4</v>
      </c>
      <c r="AY208" s="1" t="s">
        <v>111</v>
      </c>
      <c r="BE208" s="54">
        <f>IF(N208="základní",J208,0)</f>
        <v>0</v>
      </c>
      <c r="BF208" s="54">
        <f>IF(N208="snížená",J208,0)</f>
        <v>0</v>
      </c>
      <c r="BG208" s="54">
        <f>IF(N208="zákl. přenesená",J208,0)</f>
        <v>0</v>
      </c>
      <c r="BH208" s="54">
        <f>IF(N208="sníž. přenesená",J208,0)</f>
        <v>0</v>
      </c>
      <c r="BI208" s="54">
        <f>IF(N208="nulová",J208,0)</f>
        <v>0</v>
      </c>
      <c r="BJ208" s="1" t="s">
        <v>109</v>
      </c>
      <c r="BK208" s="54">
        <f>ROUND(I208*H208,2)</f>
        <v>0</v>
      </c>
      <c r="BL208" s="1" t="s">
        <v>117</v>
      </c>
      <c r="BM208" s="53" t="s">
        <v>608</v>
      </c>
    </row>
    <row r="209" spans="3:65" s="4" customFormat="1" ht="21.75" customHeight="1" x14ac:dyDescent="0.25">
      <c r="C209" s="67" t="s">
        <v>246</v>
      </c>
      <c r="D209" s="67" t="s">
        <v>209</v>
      </c>
      <c r="E209" s="68" t="s">
        <v>256</v>
      </c>
      <c r="F209" s="69" t="s">
        <v>257</v>
      </c>
      <c r="G209" s="70" t="s">
        <v>249</v>
      </c>
      <c r="H209" s="71">
        <v>1</v>
      </c>
      <c r="I209" s="72"/>
      <c r="J209" s="73">
        <f>ROUND(I209*H209,2)</f>
        <v>0</v>
      </c>
      <c r="K209" s="166" t="s">
        <v>725</v>
      </c>
      <c r="L209" s="164"/>
      <c r="M209" s="74" t="s">
        <v>2</v>
      </c>
      <c r="N209" s="75" t="s">
        <v>63</v>
      </c>
      <c r="P209" s="51">
        <f>O209*H209</f>
        <v>0</v>
      </c>
      <c r="Q209" s="51">
        <v>0</v>
      </c>
      <c r="R209" s="51">
        <f>Q209*H209</f>
        <v>0</v>
      </c>
      <c r="S209" s="51">
        <v>0</v>
      </c>
      <c r="T209" s="52">
        <f>S209*H209</f>
        <v>0</v>
      </c>
      <c r="AR209" s="53" t="s">
        <v>153</v>
      </c>
      <c r="AT209" s="53" t="s">
        <v>209</v>
      </c>
      <c r="AU209" s="53" t="s">
        <v>4</v>
      </c>
      <c r="AY209" s="1" t="s">
        <v>111</v>
      </c>
      <c r="BE209" s="54">
        <f>IF(N209="základní",J209,0)</f>
        <v>0</v>
      </c>
      <c r="BF209" s="54">
        <f>IF(N209="snížená",J209,0)</f>
        <v>0</v>
      </c>
      <c r="BG209" s="54">
        <f>IF(N209="zákl. přenesená",J209,0)</f>
        <v>0</v>
      </c>
      <c r="BH209" s="54">
        <f>IF(N209="sníž. přenesená",J209,0)</f>
        <v>0</v>
      </c>
      <c r="BI209" s="54">
        <f>IF(N209="nulová",J209,0)</f>
        <v>0</v>
      </c>
      <c r="BJ209" s="1" t="s">
        <v>109</v>
      </c>
      <c r="BK209" s="54">
        <f>ROUND(I209*H209,2)</f>
        <v>0</v>
      </c>
      <c r="BL209" s="1" t="s">
        <v>117</v>
      </c>
      <c r="BM209" s="53" t="s">
        <v>609</v>
      </c>
    </row>
    <row r="210" spans="3:65" s="35" customFormat="1" ht="22.9" customHeight="1" x14ac:dyDescent="0.2">
      <c r="D210" s="39" t="s">
        <v>106</v>
      </c>
      <c r="E210" s="151" t="s">
        <v>162</v>
      </c>
      <c r="F210" s="151" t="s">
        <v>385</v>
      </c>
      <c r="I210" s="150"/>
      <c r="J210" s="152">
        <f>BK210</f>
        <v>0</v>
      </c>
      <c r="M210" s="36"/>
      <c r="P210" s="37">
        <f>SUM(P211:P212)</f>
        <v>0</v>
      </c>
      <c r="R210" s="37">
        <f>SUM(R211:R212)</f>
        <v>3.5912100000000002</v>
      </c>
      <c r="T210" s="38">
        <f>SUM(T211:T212)</f>
        <v>0</v>
      </c>
      <c r="AR210" s="39" t="s">
        <v>109</v>
      </c>
      <c r="AT210" s="40" t="s">
        <v>106</v>
      </c>
      <c r="AU210" s="40" t="s">
        <v>109</v>
      </c>
      <c r="AY210" s="39" t="s">
        <v>111</v>
      </c>
      <c r="BK210" s="41">
        <f>SUM(BK211:BK212)</f>
        <v>0</v>
      </c>
    </row>
    <row r="211" spans="3:65" s="4" customFormat="1" ht="16.5" customHeight="1" x14ac:dyDescent="0.25">
      <c r="C211" s="42" t="s">
        <v>251</v>
      </c>
      <c r="D211" s="42" t="s">
        <v>113</v>
      </c>
      <c r="E211" s="43" t="s">
        <v>610</v>
      </c>
      <c r="F211" s="44" t="s">
        <v>611</v>
      </c>
      <c r="G211" s="45" t="s">
        <v>16</v>
      </c>
      <c r="H211" s="46">
        <v>1</v>
      </c>
      <c r="I211" s="47"/>
      <c r="J211" s="48">
        <f>ROUND(I211*H211,2)</f>
        <v>0</v>
      </c>
      <c r="K211" s="153" t="s">
        <v>725</v>
      </c>
      <c r="M211" s="49" t="s">
        <v>2</v>
      </c>
      <c r="N211" s="50" t="s">
        <v>63</v>
      </c>
      <c r="P211" s="51">
        <f>O211*H211</f>
        <v>0</v>
      </c>
      <c r="Q211" s="51">
        <v>2.2895500000000002</v>
      </c>
      <c r="R211" s="51">
        <f>Q211*H211</f>
        <v>2.2895500000000002</v>
      </c>
      <c r="S211" s="51">
        <v>0</v>
      </c>
      <c r="T211" s="52">
        <f>S211*H211</f>
        <v>0</v>
      </c>
      <c r="AR211" s="53" t="s">
        <v>117</v>
      </c>
      <c r="AT211" s="53" t="s">
        <v>113</v>
      </c>
      <c r="AU211" s="53" t="s">
        <v>4</v>
      </c>
      <c r="AY211" s="1" t="s">
        <v>111</v>
      </c>
      <c r="BE211" s="54">
        <f>IF(N211="základní",J211,0)</f>
        <v>0</v>
      </c>
      <c r="BF211" s="54">
        <f>IF(N211="snížená",J211,0)</f>
        <v>0</v>
      </c>
      <c r="BG211" s="54">
        <f>IF(N211="zákl. přenesená",J211,0)</f>
        <v>0</v>
      </c>
      <c r="BH211" s="54">
        <f>IF(N211="sníž. přenesená",J211,0)</f>
        <v>0</v>
      </c>
      <c r="BI211" s="54">
        <f>IF(N211="nulová",J211,0)</f>
        <v>0</v>
      </c>
      <c r="BJ211" s="1" t="s">
        <v>109</v>
      </c>
      <c r="BK211" s="54">
        <f>ROUND(I211*H211,2)</f>
        <v>0</v>
      </c>
      <c r="BL211" s="1" t="s">
        <v>117</v>
      </c>
      <c r="BM211" s="53" t="s">
        <v>612</v>
      </c>
    </row>
    <row r="212" spans="3:65" s="4" customFormat="1" ht="24.2" customHeight="1" x14ac:dyDescent="0.25">
      <c r="C212" s="42" t="s">
        <v>255</v>
      </c>
      <c r="D212" s="42" t="s">
        <v>113</v>
      </c>
      <c r="E212" s="43" t="s">
        <v>613</v>
      </c>
      <c r="F212" s="44" t="s">
        <v>614</v>
      </c>
      <c r="G212" s="45" t="s">
        <v>16</v>
      </c>
      <c r="H212" s="46">
        <v>0.5</v>
      </c>
      <c r="I212" s="47"/>
      <c r="J212" s="48">
        <f>ROUND(I212*H212,2)</f>
        <v>0</v>
      </c>
      <c r="K212" s="153" t="s">
        <v>725</v>
      </c>
      <c r="M212" s="49" t="s">
        <v>2</v>
      </c>
      <c r="N212" s="50" t="s">
        <v>63</v>
      </c>
      <c r="P212" s="51">
        <f>O212*H212</f>
        <v>0</v>
      </c>
      <c r="Q212" s="51">
        <v>2.6033200000000001</v>
      </c>
      <c r="R212" s="51">
        <f>Q212*H212</f>
        <v>1.30166</v>
      </c>
      <c r="S212" s="51">
        <v>0</v>
      </c>
      <c r="T212" s="52">
        <f>S212*H212</f>
        <v>0</v>
      </c>
      <c r="AR212" s="53" t="s">
        <v>117</v>
      </c>
      <c r="AT212" s="53" t="s">
        <v>113</v>
      </c>
      <c r="AU212" s="53" t="s">
        <v>4</v>
      </c>
      <c r="AY212" s="1" t="s">
        <v>111</v>
      </c>
      <c r="BE212" s="54">
        <f>IF(N212="základní",J212,0)</f>
        <v>0</v>
      </c>
      <c r="BF212" s="54">
        <f>IF(N212="snížená",J212,0)</f>
        <v>0</v>
      </c>
      <c r="BG212" s="54">
        <f>IF(N212="zákl. přenesená",J212,0)</f>
        <v>0</v>
      </c>
      <c r="BH212" s="54">
        <f>IF(N212="sníž. přenesená",J212,0)</f>
        <v>0</v>
      </c>
      <c r="BI212" s="54">
        <f>IF(N212="nulová",J212,0)</f>
        <v>0</v>
      </c>
      <c r="BJ212" s="1" t="s">
        <v>109</v>
      </c>
      <c r="BK212" s="54">
        <f>ROUND(I212*H212,2)</f>
        <v>0</v>
      </c>
      <c r="BL212" s="1" t="s">
        <v>117</v>
      </c>
      <c r="BM212" s="53" t="s">
        <v>615</v>
      </c>
    </row>
    <row r="213" spans="3:65" s="35" customFormat="1" ht="22.9" customHeight="1" x14ac:dyDescent="0.2">
      <c r="D213" s="39" t="s">
        <v>106</v>
      </c>
      <c r="E213" s="151" t="s">
        <v>422</v>
      </c>
      <c r="F213" s="151" t="s">
        <v>423</v>
      </c>
      <c r="I213" s="150"/>
      <c r="J213" s="152">
        <f>BK213</f>
        <v>0</v>
      </c>
      <c r="M213" s="36"/>
      <c r="P213" s="37">
        <f>P214</f>
        <v>0</v>
      </c>
      <c r="R213" s="37">
        <f>R214</f>
        <v>0</v>
      </c>
      <c r="T213" s="38">
        <f>T214</f>
        <v>0</v>
      </c>
      <c r="AR213" s="39" t="s">
        <v>109</v>
      </c>
      <c r="AT213" s="40" t="s">
        <v>106</v>
      </c>
      <c r="AU213" s="40" t="s">
        <v>109</v>
      </c>
      <c r="AY213" s="39" t="s">
        <v>111</v>
      </c>
      <c r="BK213" s="41">
        <f>BK214</f>
        <v>0</v>
      </c>
    </row>
    <row r="214" spans="3:65" s="4" customFormat="1" ht="16.5" customHeight="1" x14ac:dyDescent="0.25">
      <c r="C214" s="42" t="s">
        <v>259</v>
      </c>
      <c r="D214" s="42" t="s">
        <v>113</v>
      </c>
      <c r="E214" s="43" t="s">
        <v>616</v>
      </c>
      <c r="F214" s="44" t="s">
        <v>617</v>
      </c>
      <c r="G214" s="45" t="s">
        <v>190</v>
      </c>
      <c r="H214" s="46">
        <v>5.79</v>
      </c>
      <c r="I214" s="47"/>
      <c r="J214" s="48">
        <f>ROUND(I214*H214,2)</f>
        <v>0</v>
      </c>
      <c r="K214" s="153" t="s">
        <v>725</v>
      </c>
      <c r="M214" s="49" t="s">
        <v>2</v>
      </c>
      <c r="N214" s="50" t="s">
        <v>63</v>
      </c>
      <c r="P214" s="51">
        <f>O214*H214</f>
        <v>0</v>
      </c>
      <c r="Q214" s="51">
        <v>0</v>
      </c>
      <c r="R214" s="51">
        <f>Q214*H214</f>
        <v>0</v>
      </c>
      <c r="S214" s="51">
        <v>0</v>
      </c>
      <c r="T214" s="52">
        <f>S214*H214</f>
        <v>0</v>
      </c>
      <c r="AR214" s="53" t="s">
        <v>117</v>
      </c>
      <c r="AT214" s="53" t="s">
        <v>113</v>
      </c>
      <c r="AU214" s="53" t="s">
        <v>4</v>
      </c>
      <c r="AY214" s="1" t="s">
        <v>111</v>
      </c>
      <c r="BE214" s="54">
        <f>IF(N214="základní",J214,0)</f>
        <v>0</v>
      </c>
      <c r="BF214" s="54">
        <f>IF(N214="snížená",J214,0)</f>
        <v>0</v>
      </c>
      <c r="BG214" s="54">
        <f>IF(N214="zákl. přenesená",J214,0)</f>
        <v>0</v>
      </c>
      <c r="BH214" s="54">
        <f>IF(N214="sníž. přenesená",J214,0)</f>
        <v>0</v>
      </c>
      <c r="BI214" s="54">
        <f>IF(N214="nulová",J214,0)</f>
        <v>0</v>
      </c>
      <c r="BJ214" s="1" t="s">
        <v>109</v>
      </c>
      <c r="BK214" s="54">
        <f>ROUND(I214*H214,2)</f>
        <v>0</v>
      </c>
      <c r="BL214" s="1" t="s">
        <v>117</v>
      </c>
      <c r="BM214" s="53" t="s">
        <v>618</v>
      </c>
    </row>
    <row r="215" spans="3:65" s="4" customFormat="1" ht="49.9" customHeight="1" x14ac:dyDescent="0.2">
      <c r="E215" s="149" t="s">
        <v>430</v>
      </c>
      <c r="F215" s="149" t="s">
        <v>431</v>
      </c>
      <c r="J215" s="147">
        <f>BK215</f>
        <v>0</v>
      </c>
      <c r="M215" s="80"/>
      <c r="T215" s="81"/>
      <c r="AT215" s="1" t="s">
        <v>106</v>
      </c>
      <c r="AU215" s="1" t="s">
        <v>110</v>
      </c>
      <c r="AY215" s="1" t="s">
        <v>432</v>
      </c>
      <c r="BK215" s="54">
        <f>SUM(BK216:BK220)</f>
        <v>0</v>
      </c>
    </row>
    <row r="216" spans="3:65" s="4" customFormat="1" ht="16.350000000000001" customHeight="1" x14ac:dyDescent="0.25">
      <c r="C216" s="82" t="s">
        <v>2</v>
      </c>
      <c r="D216" s="82" t="s">
        <v>113</v>
      </c>
      <c r="E216" s="83" t="s">
        <v>2</v>
      </c>
      <c r="F216" s="84" t="s">
        <v>2</v>
      </c>
      <c r="G216" s="85" t="s">
        <v>2</v>
      </c>
      <c r="H216" s="86"/>
      <c r="I216" s="87"/>
      <c r="J216" s="88">
        <f>BK216</f>
        <v>0</v>
      </c>
      <c r="K216" s="163"/>
      <c r="M216" s="89" t="s">
        <v>2</v>
      </c>
      <c r="N216" s="90" t="s">
        <v>63</v>
      </c>
      <c r="T216" s="81"/>
      <c r="AT216" s="1" t="s">
        <v>432</v>
      </c>
      <c r="AU216" s="1" t="s">
        <v>109</v>
      </c>
      <c r="AY216" s="1" t="s">
        <v>432</v>
      </c>
      <c r="BE216" s="54">
        <f>IF(N216="základní",J216,0)</f>
        <v>0</v>
      </c>
      <c r="BF216" s="54">
        <f>IF(N216="snížená",J216,0)</f>
        <v>0</v>
      </c>
      <c r="BG216" s="54">
        <f>IF(N216="zákl. přenesená",J216,0)</f>
        <v>0</v>
      </c>
      <c r="BH216" s="54">
        <f>IF(N216="sníž. přenesená",J216,0)</f>
        <v>0</v>
      </c>
      <c r="BI216" s="54">
        <f>IF(N216="nulová",J216,0)</f>
        <v>0</v>
      </c>
      <c r="BJ216" s="1" t="s">
        <v>109</v>
      </c>
      <c r="BK216" s="54">
        <f>I216*H216</f>
        <v>0</v>
      </c>
    </row>
    <row r="217" spans="3:65" s="4" customFormat="1" ht="16.350000000000001" customHeight="1" x14ac:dyDescent="0.25">
      <c r="C217" s="82" t="s">
        <v>2</v>
      </c>
      <c r="D217" s="82" t="s">
        <v>113</v>
      </c>
      <c r="E217" s="83" t="s">
        <v>2</v>
      </c>
      <c r="F217" s="84" t="s">
        <v>2</v>
      </c>
      <c r="G217" s="85" t="s">
        <v>2</v>
      </c>
      <c r="H217" s="86"/>
      <c r="I217" s="87"/>
      <c r="J217" s="88">
        <f>BK217</f>
        <v>0</v>
      </c>
      <c r="K217" s="163"/>
      <c r="M217" s="89" t="s">
        <v>2</v>
      </c>
      <c r="N217" s="90" t="s">
        <v>63</v>
      </c>
      <c r="T217" s="81"/>
      <c r="AT217" s="1" t="s">
        <v>432</v>
      </c>
      <c r="AU217" s="1" t="s">
        <v>109</v>
      </c>
      <c r="AY217" s="1" t="s">
        <v>432</v>
      </c>
      <c r="BE217" s="54">
        <f>IF(N217="základní",J217,0)</f>
        <v>0</v>
      </c>
      <c r="BF217" s="54">
        <f>IF(N217="snížená",J217,0)</f>
        <v>0</v>
      </c>
      <c r="BG217" s="54">
        <f>IF(N217="zákl. přenesená",J217,0)</f>
        <v>0</v>
      </c>
      <c r="BH217" s="54">
        <f>IF(N217="sníž. přenesená",J217,0)</f>
        <v>0</v>
      </c>
      <c r="BI217" s="54">
        <f>IF(N217="nulová",J217,0)</f>
        <v>0</v>
      </c>
      <c r="BJ217" s="1" t="s">
        <v>109</v>
      </c>
      <c r="BK217" s="54">
        <f>I217*H217</f>
        <v>0</v>
      </c>
    </row>
    <row r="218" spans="3:65" s="4" customFormat="1" ht="16.350000000000001" customHeight="1" x14ac:dyDescent="0.25">
      <c r="C218" s="82" t="s">
        <v>2</v>
      </c>
      <c r="D218" s="82" t="s">
        <v>113</v>
      </c>
      <c r="E218" s="83" t="s">
        <v>2</v>
      </c>
      <c r="F218" s="84" t="s">
        <v>2</v>
      </c>
      <c r="G218" s="85" t="s">
        <v>2</v>
      </c>
      <c r="H218" s="86"/>
      <c r="I218" s="87"/>
      <c r="J218" s="88">
        <f>BK218</f>
        <v>0</v>
      </c>
      <c r="K218" s="163"/>
      <c r="M218" s="89" t="s">
        <v>2</v>
      </c>
      <c r="N218" s="90" t="s">
        <v>63</v>
      </c>
      <c r="T218" s="81"/>
      <c r="AT218" s="1" t="s">
        <v>432</v>
      </c>
      <c r="AU218" s="1" t="s">
        <v>109</v>
      </c>
      <c r="AY218" s="1" t="s">
        <v>432</v>
      </c>
      <c r="BE218" s="54">
        <f>IF(N218="základní",J218,0)</f>
        <v>0</v>
      </c>
      <c r="BF218" s="54">
        <f>IF(N218="snížená",J218,0)</f>
        <v>0</v>
      </c>
      <c r="BG218" s="54">
        <f>IF(N218="zákl. přenesená",J218,0)</f>
        <v>0</v>
      </c>
      <c r="BH218" s="54">
        <f>IF(N218="sníž. přenesená",J218,0)</f>
        <v>0</v>
      </c>
      <c r="BI218" s="54">
        <f>IF(N218="nulová",J218,0)</f>
        <v>0</v>
      </c>
      <c r="BJ218" s="1" t="s">
        <v>109</v>
      </c>
      <c r="BK218" s="54">
        <f>I218*H218</f>
        <v>0</v>
      </c>
    </row>
    <row r="219" spans="3:65" s="4" customFormat="1" ht="16.350000000000001" customHeight="1" x14ac:dyDescent="0.25">
      <c r="C219" s="82" t="s">
        <v>2</v>
      </c>
      <c r="D219" s="82" t="s">
        <v>113</v>
      </c>
      <c r="E219" s="83" t="s">
        <v>2</v>
      </c>
      <c r="F219" s="84" t="s">
        <v>2</v>
      </c>
      <c r="G219" s="85" t="s">
        <v>2</v>
      </c>
      <c r="H219" s="86"/>
      <c r="I219" s="87"/>
      <c r="J219" s="88">
        <f>BK219</f>
        <v>0</v>
      </c>
      <c r="K219" s="163"/>
      <c r="M219" s="89" t="s">
        <v>2</v>
      </c>
      <c r="N219" s="90" t="s">
        <v>63</v>
      </c>
      <c r="T219" s="81"/>
      <c r="AT219" s="1" t="s">
        <v>432</v>
      </c>
      <c r="AU219" s="1" t="s">
        <v>109</v>
      </c>
      <c r="AY219" s="1" t="s">
        <v>432</v>
      </c>
      <c r="BE219" s="54">
        <f>IF(N219="základní",J219,0)</f>
        <v>0</v>
      </c>
      <c r="BF219" s="54">
        <f>IF(N219="snížená",J219,0)</f>
        <v>0</v>
      </c>
      <c r="BG219" s="54">
        <f>IF(N219="zákl. přenesená",J219,0)</f>
        <v>0</v>
      </c>
      <c r="BH219" s="54">
        <f>IF(N219="sníž. přenesená",J219,0)</f>
        <v>0</v>
      </c>
      <c r="BI219" s="54">
        <f>IF(N219="nulová",J219,0)</f>
        <v>0</v>
      </c>
      <c r="BJ219" s="1" t="s">
        <v>109</v>
      </c>
      <c r="BK219" s="54">
        <f>I219*H219</f>
        <v>0</v>
      </c>
    </row>
    <row r="220" spans="3:65" s="4" customFormat="1" ht="16.350000000000001" customHeight="1" x14ac:dyDescent="0.25">
      <c r="C220" s="82" t="s">
        <v>2</v>
      </c>
      <c r="D220" s="82" t="s">
        <v>113</v>
      </c>
      <c r="E220" s="83" t="s">
        <v>2</v>
      </c>
      <c r="F220" s="84" t="s">
        <v>2</v>
      </c>
      <c r="G220" s="85" t="s">
        <v>2</v>
      </c>
      <c r="H220" s="86"/>
      <c r="I220" s="87"/>
      <c r="J220" s="88">
        <f>BK220</f>
        <v>0</v>
      </c>
      <c r="K220" s="163"/>
      <c r="M220" s="89" t="s">
        <v>2</v>
      </c>
      <c r="N220" s="90" t="s">
        <v>63</v>
      </c>
      <c r="O220" s="91"/>
      <c r="P220" s="91"/>
      <c r="Q220" s="91"/>
      <c r="R220" s="91"/>
      <c r="S220" s="91"/>
      <c r="T220" s="92"/>
      <c r="AT220" s="1" t="s">
        <v>432</v>
      </c>
      <c r="AU220" s="1" t="s">
        <v>109</v>
      </c>
      <c r="AY220" s="1" t="s">
        <v>432</v>
      </c>
      <c r="BE220" s="54">
        <f>IF(N220="základní",J220,0)</f>
        <v>0</v>
      </c>
      <c r="BF220" s="54">
        <f>IF(N220="snížená",J220,0)</f>
        <v>0</v>
      </c>
      <c r="BG220" s="54">
        <f>IF(N220="zákl. přenesená",J220,0)</f>
        <v>0</v>
      </c>
      <c r="BH220" s="54">
        <f>IF(N220="sníž. přenesená",J220,0)</f>
        <v>0</v>
      </c>
      <c r="BI220" s="54">
        <f>IF(N220="nulová",J220,0)</f>
        <v>0</v>
      </c>
      <c r="BJ220" s="1" t="s">
        <v>109</v>
      </c>
      <c r="BK220" s="54">
        <f>I220*H220</f>
        <v>0</v>
      </c>
    </row>
    <row r="221" spans="3:65" s="4" customFormat="1" ht="6.95" customHeight="1" x14ac:dyDescent="0.25"/>
  </sheetData>
  <mergeCells count="9">
    <mergeCell ref="E87:H87"/>
    <mergeCell ref="E111:H111"/>
    <mergeCell ref="E113:H113"/>
    <mergeCell ref="L2:V2"/>
    <mergeCell ref="E9:H9"/>
    <mergeCell ref="E18:H18"/>
    <mergeCell ref="E27:H27"/>
    <mergeCell ref="D7:I7"/>
    <mergeCell ref="E85:I85"/>
  </mergeCells>
  <dataValidations disablePrompts="1" count="2">
    <dataValidation type="list" allowBlank="1" showInputMessage="1" showErrorMessage="1" error="Povoleny jsou hodnoty základní, snížená, zákl. přenesená, sníž. přenesená, nulová." sqref="N216:N221" xr:uid="{00000000-0002-0000-0300-000000000000}">
      <formula1>"základní, snížená, zákl. přenesená, sníž. přenesená, nulová"</formula1>
    </dataValidation>
    <dataValidation type="list" allowBlank="1" showInputMessage="1" showErrorMessage="1" error="Povoleny jsou hodnoty K, M." sqref="D216:D221" xr:uid="{00000000-0002-0000-0300-000001000000}">
      <formula1>"K, M"</formula1>
    </dataValidation>
  </dataValidations>
  <pageMargins left="0.39370078740157483" right="0.39370078740157483" top="0.39370078740157483" bottom="0.39370078740157483" header="0" footer="0"/>
  <pageSetup paperSize="9" scale="70"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C2:BM205"/>
  <sheetViews>
    <sheetView tabSelected="1" topLeftCell="A197" workbookViewId="0">
      <selection activeCell="AP125" sqref="AP125"/>
    </sheetView>
  </sheetViews>
  <sheetFormatPr defaultRowHeight="15" x14ac:dyDescent="0.25"/>
  <cols>
    <col min="1" max="1" width="7.140625" customWidth="1"/>
    <col min="2" max="2" width="1" customWidth="1"/>
    <col min="3" max="3" width="3.5703125" customWidth="1"/>
    <col min="4" max="4" width="3.7109375" customWidth="1"/>
    <col min="5" max="5" width="14.7109375" customWidth="1"/>
    <col min="6" max="6" width="43.5703125" customWidth="1"/>
    <col min="7" max="7" width="6.42578125" customWidth="1"/>
    <col min="8" max="8" width="12" customWidth="1"/>
    <col min="9" max="9" width="13.5703125" customWidth="1"/>
    <col min="10" max="11" width="19.140625" customWidth="1"/>
    <col min="12" max="12" width="8" customWidth="1"/>
    <col min="13" max="13" width="9.28515625" hidden="1" customWidth="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s>
  <sheetData>
    <row r="2" spans="4:46" ht="36.950000000000003" customHeight="1" x14ac:dyDescent="0.25">
      <c r="L2" s="264"/>
      <c r="M2" s="264"/>
      <c r="N2" s="264"/>
      <c r="O2" s="264"/>
      <c r="P2" s="264"/>
      <c r="Q2" s="264"/>
      <c r="R2" s="264"/>
      <c r="S2" s="264"/>
      <c r="T2" s="264"/>
      <c r="U2" s="264"/>
      <c r="V2" s="264"/>
      <c r="AT2" s="1" t="s">
        <v>482</v>
      </c>
    </row>
    <row r="3" spans="4:46" ht="6.95" customHeight="1" x14ac:dyDescent="0.25">
      <c r="AT3" s="1" t="s">
        <v>4</v>
      </c>
    </row>
    <row r="4" spans="4:46" ht="24.95" customHeight="1" x14ac:dyDescent="0.25">
      <c r="D4" s="130" t="s">
        <v>7</v>
      </c>
      <c r="M4" s="3" t="s">
        <v>8</v>
      </c>
      <c r="AT4" s="1" t="s">
        <v>9</v>
      </c>
    </row>
    <row r="5" spans="4:46" ht="10.15" customHeight="1" x14ac:dyDescent="0.25"/>
    <row r="6" spans="4:46" s="186" customFormat="1" ht="12" customHeight="1" x14ac:dyDescent="0.25">
      <c r="D6" s="5" t="s">
        <v>13</v>
      </c>
    </row>
    <row r="7" spans="4:46" s="186" customFormat="1" ht="26.25" customHeight="1" x14ac:dyDescent="0.25">
      <c r="D7" s="282" t="s">
        <v>747</v>
      </c>
      <c r="E7" s="283"/>
      <c r="F7" s="283"/>
      <c r="G7" s="283"/>
      <c r="H7" s="283"/>
      <c r="I7" s="284"/>
    </row>
    <row r="8" spans="4:46" s="188" customFormat="1" ht="12" customHeight="1" x14ac:dyDescent="0.25">
      <c r="D8" s="5" t="s">
        <v>20</v>
      </c>
    </row>
    <row r="9" spans="4:46" s="188" customFormat="1" ht="16.5" customHeight="1" x14ac:dyDescent="0.25">
      <c r="E9" s="255" t="s">
        <v>619</v>
      </c>
      <c r="F9" s="270"/>
      <c r="G9" s="270"/>
      <c r="H9" s="270"/>
    </row>
    <row r="10" spans="4:46" s="188" customFormat="1" x14ac:dyDescent="0.25"/>
    <row r="11" spans="4:46" s="188" customFormat="1" ht="12" customHeight="1" x14ac:dyDescent="0.25">
      <c r="D11" s="5" t="s">
        <v>34</v>
      </c>
      <c r="F11" s="5" t="s">
        <v>2</v>
      </c>
      <c r="I11" s="5" t="s">
        <v>35</v>
      </c>
      <c r="J11" s="5" t="s">
        <v>2</v>
      </c>
    </row>
    <row r="12" spans="4:46" s="188" customFormat="1" ht="12" customHeight="1" x14ac:dyDescent="0.25">
      <c r="D12" s="5" t="s">
        <v>38</v>
      </c>
      <c r="F12" s="5" t="s">
        <v>39</v>
      </c>
      <c r="I12" s="5" t="s">
        <v>40</v>
      </c>
      <c r="J12" s="138" t="str">
        <f>'[1]Rekapitulace stavby'!AN8</f>
        <v>26. 5. 2021</v>
      </c>
    </row>
    <row r="13" spans="4:46" s="188" customFormat="1" ht="10.9" customHeight="1" x14ac:dyDescent="0.25"/>
    <row r="14" spans="4:46" s="188" customFormat="1" ht="12" customHeight="1" x14ac:dyDescent="0.25">
      <c r="D14" s="5" t="s">
        <v>45</v>
      </c>
      <c r="I14" s="5" t="s">
        <v>46</v>
      </c>
      <c r="J14" s="5" t="s">
        <v>47</v>
      </c>
    </row>
    <row r="15" spans="4:46" s="188" customFormat="1" ht="18" customHeight="1" x14ac:dyDescent="0.25">
      <c r="E15" s="5" t="s">
        <v>48</v>
      </c>
      <c r="I15" s="5" t="s">
        <v>49</v>
      </c>
      <c r="J15" s="5" t="s">
        <v>50</v>
      </c>
    </row>
    <row r="16" spans="4:46" s="188" customFormat="1" ht="6.95" customHeight="1" x14ac:dyDescent="0.25"/>
    <row r="17" spans="4:11" s="188" customFormat="1" ht="12" customHeight="1" x14ac:dyDescent="0.25">
      <c r="D17" s="5" t="s">
        <v>51</v>
      </c>
      <c r="I17" s="5" t="s">
        <v>46</v>
      </c>
      <c r="J17" s="185" t="str">
        <f>'[1]Rekapitulace stavby'!AN13</f>
        <v>Vyplň údaj</v>
      </c>
    </row>
    <row r="18" spans="4:11" s="188" customFormat="1" ht="18" customHeight="1" x14ac:dyDescent="0.25">
      <c r="E18" s="281" t="str">
        <f>'[1]Rekapitulace stavby'!E14</f>
        <v>Vyplň údaj</v>
      </c>
      <c r="F18" s="265"/>
      <c r="G18" s="265"/>
      <c r="H18" s="265"/>
      <c r="I18" s="5" t="s">
        <v>49</v>
      </c>
      <c r="J18" s="185" t="str">
        <f>'[1]Rekapitulace stavby'!AN14</f>
        <v>Vyplň údaj</v>
      </c>
    </row>
    <row r="19" spans="4:11" s="188" customFormat="1" ht="6.95" customHeight="1" x14ac:dyDescent="0.25"/>
    <row r="20" spans="4:11" s="188" customFormat="1" ht="12" customHeight="1" x14ac:dyDescent="0.25">
      <c r="D20" s="5" t="s">
        <v>52</v>
      </c>
      <c r="I20" s="5" t="s">
        <v>46</v>
      </c>
      <c r="J20" s="5">
        <v>26957914</v>
      </c>
    </row>
    <row r="21" spans="4:11" s="188" customFormat="1" ht="18" customHeight="1" x14ac:dyDescent="0.25">
      <c r="E21" s="5" t="s">
        <v>745</v>
      </c>
      <c r="I21" s="5" t="s">
        <v>49</v>
      </c>
      <c r="J21" s="5" t="s">
        <v>744</v>
      </c>
    </row>
    <row r="22" spans="4:11" s="188" customFormat="1" ht="6.95" customHeight="1" x14ac:dyDescent="0.25"/>
    <row r="23" spans="4:11" s="188" customFormat="1" ht="12" customHeight="1" x14ac:dyDescent="0.25">
      <c r="D23" s="5" t="s">
        <v>56</v>
      </c>
      <c r="I23" s="5" t="s">
        <v>46</v>
      </c>
      <c r="J23" s="5" t="s">
        <v>53</v>
      </c>
    </row>
    <row r="24" spans="4:11" s="188" customFormat="1" ht="18" customHeight="1" x14ac:dyDescent="0.25">
      <c r="E24" s="5" t="s">
        <v>54</v>
      </c>
      <c r="I24" s="5" t="s">
        <v>49</v>
      </c>
      <c r="J24" s="5" t="s">
        <v>55</v>
      </c>
    </row>
    <row r="25" spans="4:11" s="188" customFormat="1" ht="6.95" customHeight="1" x14ac:dyDescent="0.25"/>
    <row r="26" spans="4:11" s="188" customFormat="1" ht="12" customHeight="1" x14ac:dyDescent="0.25">
      <c r="D26" s="5" t="s">
        <v>57</v>
      </c>
    </row>
    <row r="27" spans="4:11" s="231" customFormat="1" ht="16.5" customHeight="1" x14ac:dyDescent="0.25">
      <c r="E27" s="273" t="s">
        <v>2</v>
      </c>
      <c r="F27" s="273"/>
      <c r="G27" s="273"/>
      <c r="H27" s="273"/>
    </row>
    <row r="28" spans="4:11" s="4" customFormat="1" ht="6.95" customHeight="1" x14ac:dyDescent="0.25"/>
    <row r="29" spans="4:11" s="4" customFormat="1" ht="6.95" customHeight="1" x14ac:dyDescent="0.25">
      <c r="D29" s="7"/>
      <c r="E29" s="7"/>
      <c r="F29" s="7"/>
      <c r="G29" s="7"/>
      <c r="H29" s="7"/>
      <c r="I29" s="7"/>
      <c r="J29" s="7"/>
      <c r="K29" s="7"/>
    </row>
    <row r="30" spans="4:11" s="4" customFormat="1" ht="25.35" customHeight="1" x14ac:dyDescent="0.25">
      <c r="D30" s="139" t="s">
        <v>58</v>
      </c>
      <c r="J30" s="140">
        <f>ROUND(J120, 2)</f>
        <v>0</v>
      </c>
    </row>
    <row r="31" spans="4:11" s="4" customFormat="1" ht="6.95" customHeight="1" x14ac:dyDescent="0.25">
      <c r="D31" s="7"/>
      <c r="E31" s="7"/>
      <c r="F31" s="7"/>
      <c r="G31" s="7"/>
      <c r="H31" s="7"/>
      <c r="I31" s="7"/>
      <c r="J31" s="7"/>
      <c r="K31" s="7"/>
    </row>
    <row r="32" spans="4:11" s="188" customFormat="1" ht="14.45" customHeight="1" x14ac:dyDescent="0.25">
      <c r="F32" s="189" t="s">
        <v>59</v>
      </c>
      <c r="I32" s="189" t="s">
        <v>60</v>
      </c>
      <c r="J32" s="189" t="s">
        <v>61</v>
      </c>
    </row>
    <row r="33" spans="3:11" s="188" customFormat="1" ht="14.45" customHeight="1" x14ac:dyDescent="0.25">
      <c r="D33" s="190" t="s">
        <v>62</v>
      </c>
      <c r="E33" s="5" t="s">
        <v>63</v>
      </c>
      <c r="F33" s="191">
        <f>ROUND((ROUND((SUM(BE120:BE140)),  2) + SUM(BE200:BE204)), 2)</f>
        <v>0</v>
      </c>
      <c r="I33" s="192">
        <v>0.21</v>
      </c>
      <c r="J33" s="191">
        <f>ROUND((ROUND(((SUM(BE120:BE140))*I33),  2) + (SUM(BE200:BE204)*I33)), 2)</f>
        <v>0</v>
      </c>
    </row>
    <row r="34" spans="3:11" s="188" customFormat="1" ht="14.45" customHeight="1" x14ac:dyDescent="0.25">
      <c r="E34" s="5" t="s">
        <v>64</v>
      </c>
      <c r="F34" s="191">
        <f>ROUND((ROUND((SUM(BF120:BF140)),  2) + SUM(BF200:BF204)), 2)</f>
        <v>0</v>
      </c>
      <c r="I34" s="192">
        <v>0.15</v>
      </c>
      <c r="J34" s="191">
        <f>ROUND((ROUND(((SUM(BF120:BF140))*I34),  2) + (SUM(BF200:BF204)*I34)), 2)</f>
        <v>0</v>
      </c>
    </row>
    <row r="35" spans="3:11" s="4" customFormat="1" ht="14.45" hidden="1" customHeight="1" x14ac:dyDescent="0.25">
      <c r="E35" s="131" t="s">
        <v>65</v>
      </c>
      <c r="F35" s="123">
        <f>ROUND((ROUND((SUM(BG120:BG140)),  2) + SUM(BG200:BG204)), 2)</f>
        <v>0</v>
      </c>
      <c r="I35" s="141">
        <v>0.21</v>
      </c>
      <c r="J35" s="123">
        <f>0</f>
        <v>0</v>
      </c>
    </row>
    <row r="36" spans="3:11" s="4" customFormat="1" ht="14.45" hidden="1" customHeight="1" x14ac:dyDescent="0.25">
      <c r="E36" s="131" t="s">
        <v>66</v>
      </c>
      <c r="F36" s="123">
        <f>ROUND((ROUND((SUM(BH120:BH140)),  2) + SUM(BH200:BH204)), 2)</f>
        <v>0</v>
      </c>
      <c r="I36" s="141">
        <v>0.15</v>
      </c>
      <c r="J36" s="123">
        <f>0</f>
        <v>0</v>
      </c>
    </row>
    <row r="37" spans="3:11" s="4" customFormat="1" ht="14.45" hidden="1" customHeight="1" x14ac:dyDescent="0.25">
      <c r="E37" s="131" t="s">
        <v>67</v>
      </c>
      <c r="F37" s="123">
        <f>ROUND((ROUND((SUM(BI120:BI140)),  2) + SUM(BI200:BI204)), 2)</f>
        <v>0</v>
      </c>
      <c r="I37" s="141">
        <v>0</v>
      </c>
      <c r="J37" s="123">
        <f>0</f>
        <v>0</v>
      </c>
    </row>
    <row r="38" spans="3:11" s="4" customFormat="1" ht="6.95" customHeight="1" x14ac:dyDescent="0.25"/>
    <row r="39" spans="3:11" s="4" customFormat="1" ht="25.35" customHeight="1" x14ac:dyDescent="0.25">
      <c r="C39" s="142"/>
      <c r="D39" s="8" t="s">
        <v>68</v>
      </c>
      <c r="E39" s="9"/>
      <c r="F39" s="9"/>
      <c r="G39" s="10" t="s">
        <v>69</v>
      </c>
      <c r="H39" s="11" t="s">
        <v>70</v>
      </c>
      <c r="I39" s="9"/>
      <c r="J39" s="12">
        <f>SUM(J30:J37)</f>
        <v>0</v>
      </c>
      <c r="K39" s="9"/>
    </row>
    <row r="40" spans="3:11" s="4" customFormat="1" ht="14.45" customHeight="1" x14ac:dyDescent="0.25"/>
    <row r="41" spans="3:11" ht="14.45" customHeight="1" x14ac:dyDescent="0.25"/>
    <row r="42" spans="3:11" ht="14.45" customHeight="1" x14ac:dyDescent="0.25"/>
    <row r="43" spans="3:11" ht="14.45" customHeight="1" x14ac:dyDescent="0.25"/>
    <row r="44" spans="3:11" ht="14.45" customHeight="1" x14ac:dyDescent="0.25"/>
    <row r="45" spans="3:11" s="186" customFormat="1" ht="14.45" customHeight="1" x14ac:dyDescent="0.25"/>
    <row r="46" spans="3:11" s="186" customFormat="1" ht="14.45" customHeight="1" x14ac:dyDescent="0.25"/>
    <row r="47" spans="3:11" s="186" customFormat="1" ht="14.45" customHeight="1" x14ac:dyDescent="0.25"/>
    <row r="48" spans="3:11" s="186" customFormat="1" ht="14.45" customHeight="1" x14ac:dyDescent="0.25"/>
    <row r="49" spans="4:11" s="186" customFormat="1" ht="14.45" customHeight="1" x14ac:dyDescent="0.25"/>
    <row r="50" spans="4:11" s="188" customFormat="1" ht="14.45" customHeight="1" x14ac:dyDescent="0.25">
      <c r="D50" s="232" t="s">
        <v>71</v>
      </c>
      <c r="E50" s="233"/>
      <c r="F50" s="233"/>
      <c r="G50" s="232" t="s">
        <v>72</v>
      </c>
      <c r="H50" s="233"/>
      <c r="I50" s="233"/>
      <c r="J50" s="233"/>
      <c r="K50" s="233"/>
    </row>
    <row r="51" spans="4:11" s="186" customFormat="1" x14ac:dyDescent="0.25"/>
    <row r="52" spans="4:11" s="186" customFormat="1" x14ac:dyDescent="0.25"/>
    <row r="53" spans="4:11" s="186" customFormat="1" x14ac:dyDescent="0.25"/>
    <row r="54" spans="4:11" s="186" customFormat="1" x14ac:dyDescent="0.25"/>
    <row r="55" spans="4:11" s="186" customFormat="1" x14ac:dyDescent="0.25"/>
    <row r="56" spans="4:11" s="186" customFormat="1" x14ac:dyDescent="0.25"/>
    <row r="57" spans="4:11" s="186" customFormat="1" x14ac:dyDescent="0.25"/>
    <row r="58" spans="4:11" s="186" customFormat="1" x14ac:dyDescent="0.25"/>
    <row r="59" spans="4:11" s="186" customFormat="1" x14ac:dyDescent="0.25"/>
    <row r="60" spans="4:11" s="186" customFormat="1" x14ac:dyDescent="0.25"/>
    <row r="61" spans="4:11" s="188" customFormat="1" x14ac:dyDescent="0.25">
      <c r="D61" s="193" t="s">
        <v>73</v>
      </c>
      <c r="E61" s="194"/>
      <c r="F61" s="195" t="s">
        <v>74</v>
      </c>
      <c r="G61" s="193" t="s">
        <v>73</v>
      </c>
      <c r="H61" s="194"/>
      <c r="I61" s="194"/>
      <c r="J61" s="196" t="s">
        <v>74</v>
      </c>
      <c r="K61" s="194"/>
    </row>
    <row r="62" spans="4:11" s="186" customFormat="1" x14ac:dyDescent="0.25"/>
    <row r="63" spans="4:11" s="186" customFormat="1" x14ac:dyDescent="0.25"/>
    <row r="64" spans="4:11" s="186" customFormat="1" x14ac:dyDescent="0.25"/>
    <row r="65" spans="4:11" s="188" customFormat="1" x14ac:dyDescent="0.25">
      <c r="D65" s="232" t="s">
        <v>75</v>
      </c>
      <c r="E65" s="233"/>
      <c r="F65" s="233"/>
      <c r="G65" s="232" t="s">
        <v>76</v>
      </c>
      <c r="H65" s="233"/>
      <c r="I65" s="233"/>
      <c r="J65" s="233"/>
      <c r="K65" s="233"/>
    </row>
    <row r="66" spans="4:11" s="186" customFormat="1" x14ac:dyDescent="0.25"/>
    <row r="67" spans="4:11" s="186" customFormat="1" x14ac:dyDescent="0.25"/>
    <row r="68" spans="4:11" s="186" customFormat="1" x14ac:dyDescent="0.25"/>
    <row r="69" spans="4:11" s="186" customFormat="1" x14ac:dyDescent="0.25"/>
    <row r="70" spans="4:11" s="186" customFormat="1" x14ac:dyDescent="0.25"/>
    <row r="71" spans="4:11" s="186" customFormat="1" x14ac:dyDescent="0.25"/>
    <row r="72" spans="4:11" s="186" customFormat="1" x14ac:dyDescent="0.25"/>
    <row r="73" spans="4:11" s="186" customFormat="1" x14ac:dyDescent="0.25"/>
    <row r="74" spans="4:11" s="186" customFormat="1" x14ac:dyDescent="0.25"/>
    <row r="75" spans="4:11" s="186" customFormat="1" x14ac:dyDescent="0.25"/>
    <row r="76" spans="4:11" s="188" customFormat="1" x14ac:dyDescent="0.25">
      <c r="D76" s="193" t="s">
        <v>73</v>
      </c>
      <c r="E76" s="194"/>
      <c r="F76" s="195" t="s">
        <v>74</v>
      </c>
      <c r="G76" s="193" t="s">
        <v>73</v>
      </c>
      <c r="H76" s="194"/>
      <c r="I76" s="194"/>
      <c r="J76" s="196" t="s">
        <v>74</v>
      </c>
      <c r="K76" s="194"/>
    </row>
    <row r="77" spans="4:11" s="188" customFormat="1" ht="14.45" customHeight="1" x14ac:dyDescent="0.25"/>
    <row r="81" spans="3:47" s="4" customFormat="1" ht="6.95" customHeight="1" x14ac:dyDescent="0.25"/>
    <row r="82" spans="3:47" s="4" customFormat="1" ht="24.95" customHeight="1" x14ac:dyDescent="0.25">
      <c r="C82" s="130" t="s">
        <v>77</v>
      </c>
    </row>
    <row r="83" spans="3:47" s="4" customFormat="1" ht="6.95" customHeight="1" x14ac:dyDescent="0.25"/>
    <row r="84" spans="3:47" s="188" customFormat="1" ht="12" customHeight="1" x14ac:dyDescent="0.25">
      <c r="C84" s="5" t="s">
        <v>13</v>
      </c>
    </row>
    <row r="85" spans="3:47" s="188" customFormat="1" ht="26.25" customHeight="1" x14ac:dyDescent="0.25">
      <c r="E85" s="279" t="s">
        <v>746</v>
      </c>
      <c r="F85" s="285"/>
      <c r="G85" s="285"/>
      <c r="H85" s="285"/>
      <c r="I85" s="286"/>
    </row>
    <row r="86" spans="3:47" s="188" customFormat="1" ht="12" customHeight="1" x14ac:dyDescent="0.25">
      <c r="C86" s="5" t="s">
        <v>20</v>
      </c>
    </row>
    <row r="87" spans="3:47" s="188" customFormat="1" ht="16.5" customHeight="1" x14ac:dyDescent="0.25">
      <c r="E87" s="255" t="str">
        <f>E9</f>
        <v>SO03 - Napojení na kanalizaci</v>
      </c>
      <c r="F87" s="270"/>
      <c r="G87" s="270"/>
      <c r="H87" s="270"/>
    </row>
    <row r="88" spans="3:47" s="188" customFormat="1" ht="6.95" customHeight="1" x14ac:dyDescent="0.25"/>
    <row r="89" spans="3:47" s="188" customFormat="1" ht="12" customHeight="1" x14ac:dyDescent="0.25">
      <c r="C89" s="5" t="s">
        <v>38</v>
      </c>
      <c r="F89" s="5" t="str">
        <f>F12</f>
        <v>ulice Vídeňská, Brno</v>
      </c>
      <c r="I89" s="5" t="s">
        <v>40</v>
      </c>
      <c r="J89" s="138" t="str">
        <f>IF(J12="","",J12)</f>
        <v>26. 5. 2021</v>
      </c>
    </row>
    <row r="90" spans="3:47" s="188" customFormat="1" ht="6.95" customHeight="1" x14ac:dyDescent="0.25"/>
    <row r="91" spans="3:47" s="188" customFormat="1" ht="30.6" customHeight="1" x14ac:dyDescent="0.25">
      <c r="C91" s="5" t="s">
        <v>45</v>
      </c>
      <c r="F91" s="5" t="str">
        <f>E15</f>
        <v>Dopravní podnik města Brna, a. s.</v>
      </c>
      <c r="I91" s="5" t="s">
        <v>52</v>
      </c>
      <c r="J91" s="184" t="str">
        <f>E21</f>
        <v>PRODOZ road s.r.o., Brno</v>
      </c>
    </row>
    <row r="92" spans="3:47" s="188" customFormat="1" ht="25.7" customHeight="1" x14ac:dyDescent="0.25">
      <c r="C92" s="5" t="s">
        <v>51</v>
      </c>
      <c r="F92" s="5" t="str">
        <f>IF(E18="","",E18)</f>
        <v>Vyplň údaj</v>
      </c>
      <c r="I92" s="5" t="s">
        <v>56</v>
      </c>
      <c r="J92" s="184" t="str">
        <f>E24</f>
        <v>Vysoké učení technické v Brně</v>
      </c>
    </row>
    <row r="93" spans="3:47" s="4" customFormat="1" ht="10.35" customHeight="1" x14ac:dyDescent="0.25"/>
    <row r="94" spans="3:47" s="4" customFormat="1" ht="29.25" customHeight="1" x14ac:dyDescent="0.25">
      <c r="C94" s="143" t="s">
        <v>78</v>
      </c>
      <c r="D94" s="142"/>
      <c r="E94" s="142"/>
      <c r="F94" s="142"/>
      <c r="G94" s="142"/>
      <c r="H94" s="142"/>
      <c r="I94" s="142"/>
      <c r="J94" s="144" t="s">
        <v>79</v>
      </c>
      <c r="K94" s="142"/>
    </row>
    <row r="95" spans="3:47" s="4" customFormat="1" ht="10.35" customHeight="1" x14ac:dyDescent="0.25"/>
    <row r="96" spans="3:47" s="4" customFormat="1" ht="22.9" customHeight="1" x14ac:dyDescent="0.25">
      <c r="C96" s="145" t="s">
        <v>80</v>
      </c>
      <c r="J96" s="140">
        <f>J120</f>
        <v>0</v>
      </c>
      <c r="AU96" s="1" t="s">
        <v>81</v>
      </c>
    </row>
    <row r="97" spans="3:10" s="15" customFormat="1" ht="24.95" customHeight="1" x14ac:dyDescent="0.25">
      <c r="D97" s="16" t="s">
        <v>82</v>
      </c>
      <c r="E97" s="17"/>
      <c r="F97" s="17"/>
      <c r="G97" s="17"/>
      <c r="H97" s="17"/>
      <c r="I97" s="17"/>
      <c r="J97" s="18">
        <f>J121</f>
        <v>0</v>
      </c>
    </row>
    <row r="98" spans="3:10" s="19" customFormat="1" ht="19.899999999999999" customHeight="1" x14ac:dyDescent="0.25">
      <c r="D98" s="20" t="s">
        <v>86</v>
      </c>
      <c r="E98" s="21"/>
      <c r="F98" s="21"/>
      <c r="G98" s="21"/>
      <c r="H98" s="21"/>
      <c r="I98" s="21"/>
      <c r="J98" s="22">
        <f>J122</f>
        <v>0</v>
      </c>
    </row>
    <row r="99" spans="3:10" s="19" customFormat="1" ht="19.899999999999999" customHeight="1" x14ac:dyDescent="0.25">
      <c r="D99" s="20" t="s">
        <v>88</v>
      </c>
      <c r="E99" s="21"/>
      <c r="F99" s="21"/>
      <c r="G99" s="21"/>
      <c r="H99" s="21"/>
      <c r="I99" s="21"/>
      <c r="J99" s="22">
        <v>0</v>
      </c>
    </row>
    <row r="100" spans="3:10" s="15" customFormat="1" ht="21.75" customHeight="1" x14ac:dyDescent="0.2">
      <c r="D100" s="146" t="s">
        <v>89</v>
      </c>
      <c r="J100" s="147">
        <f>J199</f>
        <v>0</v>
      </c>
    </row>
    <row r="101" spans="3:10" s="4" customFormat="1" ht="21.75" customHeight="1" x14ac:dyDescent="0.25"/>
    <row r="102" spans="3:10" s="4" customFormat="1" ht="6.95" customHeight="1" x14ac:dyDescent="0.25"/>
    <row r="106" spans="3:10" s="4" customFormat="1" ht="6.95" customHeight="1" x14ac:dyDescent="0.25"/>
    <row r="107" spans="3:10" s="4" customFormat="1" ht="24.95" customHeight="1" x14ac:dyDescent="0.25">
      <c r="C107" s="130" t="s">
        <v>90</v>
      </c>
    </row>
    <row r="108" spans="3:10" s="4" customFormat="1" ht="6.95" customHeight="1" x14ac:dyDescent="0.25"/>
    <row r="109" spans="3:10" s="188" customFormat="1" ht="12" customHeight="1" x14ac:dyDescent="0.25">
      <c r="C109" s="5" t="s">
        <v>13</v>
      </c>
    </row>
    <row r="110" spans="3:10" s="188" customFormat="1" ht="26.25" customHeight="1" x14ac:dyDescent="0.25">
      <c r="E110" s="273" t="s">
        <v>746</v>
      </c>
      <c r="F110" s="265"/>
      <c r="G110" s="265"/>
      <c r="H110" s="265"/>
    </row>
    <row r="111" spans="3:10" s="188" customFormat="1" ht="12" customHeight="1" x14ac:dyDescent="0.25">
      <c r="C111" s="5" t="s">
        <v>20</v>
      </c>
    </row>
    <row r="112" spans="3:10" s="188" customFormat="1" ht="16.5" customHeight="1" x14ac:dyDescent="0.25">
      <c r="E112" s="255" t="str">
        <f>E9</f>
        <v>SO03 - Napojení na kanalizaci</v>
      </c>
      <c r="F112" s="270"/>
      <c r="G112" s="270"/>
      <c r="H112" s="270"/>
    </row>
    <row r="113" spans="3:65" s="188" customFormat="1" ht="6.95" customHeight="1" x14ac:dyDescent="0.25"/>
    <row r="114" spans="3:65" s="188" customFormat="1" ht="12" customHeight="1" x14ac:dyDescent="0.25">
      <c r="C114" s="5" t="s">
        <v>38</v>
      </c>
      <c r="F114" s="5" t="str">
        <f>F12</f>
        <v>ulice Vídeňská, Brno</v>
      </c>
      <c r="I114" s="5" t="s">
        <v>40</v>
      </c>
      <c r="J114" s="138" t="str">
        <f>IF(J12="","",J12)</f>
        <v>26. 5. 2021</v>
      </c>
    </row>
    <row r="115" spans="3:65" s="188" customFormat="1" ht="6.95" customHeight="1" x14ac:dyDescent="0.25"/>
    <row r="116" spans="3:65" s="188" customFormat="1" ht="27.6" customHeight="1" x14ac:dyDescent="0.25">
      <c r="C116" s="5" t="s">
        <v>45</v>
      </c>
      <c r="F116" s="5" t="str">
        <f>E15</f>
        <v>Dopravní podnik města Brna, a. s.</v>
      </c>
      <c r="I116" s="5" t="s">
        <v>52</v>
      </c>
      <c r="J116" s="184" t="str">
        <f>E21</f>
        <v>PRODOZ road s.r.o., Brno</v>
      </c>
    </row>
    <row r="117" spans="3:65" s="188" customFormat="1" ht="25.7" customHeight="1" x14ac:dyDescent="0.25">
      <c r="C117" s="5" t="s">
        <v>51</v>
      </c>
      <c r="F117" s="5" t="str">
        <f>IF(E18="","",E18)</f>
        <v>Vyplň údaj</v>
      </c>
      <c r="I117" s="5" t="s">
        <v>56</v>
      </c>
      <c r="J117" s="184" t="str">
        <f>E24</f>
        <v>Vysoké učení technické v Brně</v>
      </c>
    </row>
    <row r="118" spans="3:65" s="4" customFormat="1" ht="10.35" customHeight="1" x14ac:dyDescent="0.25"/>
    <row r="119" spans="3:65" s="25" customFormat="1" ht="29.25" customHeight="1" x14ac:dyDescent="0.25">
      <c r="C119" s="26" t="s">
        <v>91</v>
      </c>
      <c r="D119" s="27" t="s">
        <v>92</v>
      </c>
      <c r="E119" s="27" t="s">
        <v>93</v>
      </c>
      <c r="F119" s="27" t="s">
        <v>94</v>
      </c>
      <c r="G119" s="27" t="s">
        <v>95</v>
      </c>
      <c r="H119" s="27" t="s">
        <v>96</v>
      </c>
      <c r="I119" s="27" t="s">
        <v>97</v>
      </c>
      <c r="J119" s="27" t="s">
        <v>79</v>
      </c>
      <c r="K119" s="27" t="s">
        <v>98</v>
      </c>
      <c r="M119" s="28" t="s">
        <v>2</v>
      </c>
      <c r="N119" s="29" t="s">
        <v>62</v>
      </c>
      <c r="O119" s="29" t="s">
        <v>99</v>
      </c>
      <c r="P119" s="29" t="s">
        <v>100</v>
      </c>
      <c r="Q119" s="29" t="s">
        <v>101</v>
      </c>
      <c r="R119" s="29" t="s">
        <v>102</v>
      </c>
      <c r="S119" s="29" t="s">
        <v>103</v>
      </c>
      <c r="T119" s="30" t="s">
        <v>104</v>
      </c>
    </row>
    <row r="120" spans="3:65" s="4" customFormat="1" ht="22.9" customHeight="1" x14ac:dyDescent="0.25">
      <c r="C120" s="134" t="s">
        <v>105</v>
      </c>
      <c r="J120" s="148">
        <f>J121</f>
        <v>0</v>
      </c>
      <c r="M120" s="31"/>
      <c r="N120" s="7"/>
      <c r="O120" s="7"/>
      <c r="P120" s="32" t="e">
        <f>P121+P199</f>
        <v>#REF!</v>
      </c>
      <c r="Q120" s="7"/>
      <c r="R120" s="32" t="e">
        <f>R121+R199</f>
        <v>#REF!</v>
      </c>
      <c r="S120" s="7"/>
      <c r="T120" s="33" t="e">
        <f>T121+T199</f>
        <v>#REF!</v>
      </c>
      <c r="AT120" s="1" t="s">
        <v>106</v>
      </c>
      <c r="AU120" s="1" t="s">
        <v>81</v>
      </c>
      <c r="BK120" s="34" t="e">
        <f>BK121+BK199</f>
        <v>#REF!</v>
      </c>
    </row>
    <row r="121" spans="3:65" s="35" customFormat="1" ht="25.9" customHeight="1" x14ac:dyDescent="0.2">
      <c r="D121" s="39" t="s">
        <v>106</v>
      </c>
      <c r="E121" s="149" t="s">
        <v>107</v>
      </c>
      <c r="F121" s="149" t="s">
        <v>108</v>
      </c>
      <c r="I121" s="150"/>
      <c r="J121" s="147">
        <f>J122</f>
        <v>0</v>
      </c>
      <c r="M121" s="36"/>
      <c r="P121" s="37" t="e">
        <f>P122+#REF!</f>
        <v>#REF!</v>
      </c>
      <c r="R121" s="37" t="e">
        <f>R122+#REF!</f>
        <v>#REF!</v>
      </c>
      <c r="T121" s="38" t="e">
        <f>T122+#REF!</f>
        <v>#REF!</v>
      </c>
      <c r="AR121" s="39" t="s">
        <v>109</v>
      </c>
      <c r="AT121" s="40" t="s">
        <v>106</v>
      </c>
      <c r="AU121" s="40" t="s">
        <v>110</v>
      </c>
      <c r="AY121" s="39" t="s">
        <v>111</v>
      </c>
      <c r="BK121" s="41" t="e">
        <f>BK122+#REF!</f>
        <v>#REF!</v>
      </c>
    </row>
    <row r="122" spans="3:65" s="35" customFormat="1" ht="22.9" customHeight="1" x14ac:dyDescent="0.2">
      <c r="D122" s="39" t="s">
        <v>106</v>
      </c>
      <c r="E122" s="151" t="s">
        <v>153</v>
      </c>
      <c r="F122" s="151" t="s">
        <v>370</v>
      </c>
      <c r="I122" s="150"/>
      <c r="J122" s="152">
        <f>SUM(J123:J195)</f>
        <v>0</v>
      </c>
      <c r="M122" s="36"/>
      <c r="P122" s="37">
        <f>SUM(P123:P140)</f>
        <v>0</v>
      </c>
      <c r="R122" s="37">
        <f>SUM(R123:R140)</f>
        <v>0.34248000000000001</v>
      </c>
      <c r="T122" s="38">
        <f>SUM(T123:T140)</f>
        <v>0</v>
      </c>
      <c r="AR122" s="39" t="s">
        <v>109</v>
      </c>
      <c r="AT122" s="40" t="s">
        <v>106</v>
      </c>
      <c r="AU122" s="40" t="s">
        <v>109</v>
      </c>
      <c r="AY122" s="39" t="s">
        <v>111</v>
      </c>
      <c r="BK122" s="41">
        <f>SUM(BK123:BK140)</f>
        <v>0</v>
      </c>
    </row>
    <row r="123" spans="3:65" s="4" customFormat="1" ht="29.45" customHeight="1" x14ac:dyDescent="0.25">
      <c r="C123" s="42" t="s">
        <v>109</v>
      </c>
      <c r="D123" s="42" t="s">
        <v>113</v>
      </c>
      <c r="E123" s="43" t="s">
        <v>114</v>
      </c>
      <c r="F123" s="44" t="s">
        <v>115</v>
      </c>
      <c r="G123" s="45" t="s">
        <v>116</v>
      </c>
      <c r="H123" s="46">
        <f>H126</f>
        <v>12</v>
      </c>
      <c r="I123" s="47"/>
      <c r="J123" s="48">
        <f>ROUND(I123*H123,2)</f>
        <v>0</v>
      </c>
      <c r="K123" s="153" t="s">
        <v>725</v>
      </c>
      <c r="M123" s="49" t="s">
        <v>2</v>
      </c>
      <c r="N123" s="50" t="s">
        <v>63</v>
      </c>
      <c r="P123" s="51">
        <f t="shared" ref="P123" si="0">O123*H123</f>
        <v>0</v>
      </c>
      <c r="Q123" s="51">
        <v>2.8539999999999999E-2</v>
      </c>
      <c r="R123" s="51">
        <f t="shared" ref="R123" si="1">Q123*H123</f>
        <v>0.34248000000000001</v>
      </c>
      <c r="S123" s="51">
        <v>0</v>
      </c>
      <c r="T123" s="52">
        <f t="shared" ref="T123" si="2">S123*H123</f>
        <v>0</v>
      </c>
      <c r="AR123" s="53" t="s">
        <v>117</v>
      </c>
      <c r="AT123" s="53" t="s">
        <v>113</v>
      </c>
      <c r="AU123" s="53" t="s">
        <v>4</v>
      </c>
      <c r="AY123" s="1" t="s">
        <v>111</v>
      </c>
      <c r="BE123" s="54">
        <f t="shared" ref="BE123" si="3">IF(N123="základní",J123,0)</f>
        <v>0</v>
      </c>
      <c r="BF123" s="54">
        <f t="shared" ref="BF123" si="4">IF(N123="snížená",J123,0)</f>
        <v>0</v>
      </c>
      <c r="BG123" s="54">
        <f t="shared" ref="BG123" si="5">IF(N123="zákl. přenesená",J123,0)</f>
        <v>0</v>
      </c>
      <c r="BH123" s="54">
        <f t="shared" ref="BH123" si="6">IF(N123="sníž. přenesená",J123,0)</f>
        <v>0</v>
      </c>
      <c r="BI123" s="54">
        <f t="shared" ref="BI123" si="7">IF(N123="nulová",J123,0)</f>
        <v>0</v>
      </c>
      <c r="BJ123" s="1" t="s">
        <v>109</v>
      </c>
      <c r="BK123" s="54">
        <f t="shared" ref="BK123" si="8">ROUND(I123*H123,2)</f>
        <v>0</v>
      </c>
      <c r="BL123" s="1" t="s">
        <v>117</v>
      </c>
      <c r="BM123" s="53" t="s">
        <v>620</v>
      </c>
    </row>
    <row r="124" spans="3:65" s="4" customFormat="1" ht="11.25" customHeight="1" x14ac:dyDescent="0.25">
      <c r="C124" s="42"/>
      <c r="D124" s="154" t="s">
        <v>119</v>
      </c>
      <c r="E124" s="58" t="s">
        <v>2</v>
      </c>
      <c r="F124" s="155" t="s">
        <v>120</v>
      </c>
      <c r="G124" s="55"/>
      <c r="H124" s="58" t="s">
        <v>2</v>
      </c>
      <c r="I124" s="93"/>
      <c r="J124" s="48"/>
      <c r="K124" s="153"/>
      <c r="M124" s="49"/>
      <c r="N124" s="50"/>
      <c r="P124" s="51"/>
      <c r="Q124" s="51"/>
      <c r="R124" s="51"/>
      <c r="S124" s="51"/>
      <c r="T124" s="52"/>
      <c r="AR124" s="53"/>
      <c r="AT124" s="53"/>
      <c r="AU124" s="53"/>
      <c r="AY124" s="1"/>
      <c r="BE124" s="54"/>
      <c r="BF124" s="54"/>
      <c r="BG124" s="54"/>
      <c r="BH124" s="54"/>
      <c r="BI124" s="54"/>
      <c r="BJ124" s="1"/>
      <c r="BK124" s="54"/>
      <c r="BL124" s="1"/>
      <c r="BM124" s="53"/>
    </row>
    <row r="125" spans="3:65" s="4" customFormat="1" ht="11.25" customHeight="1" x14ac:dyDescent="0.25">
      <c r="C125" s="42"/>
      <c r="D125" s="154" t="s">
        <v>119</v>
      </c>
      <c r="E125" s="62" t="s">
        <v>2</v>
      </c>
      <c r="F125" s="157" t="s">
        <v>715</v>
      </c>
      <c r="G125" s="59"/>
      <c r="H125" s="158">
        <f>2*2*3</f>
        <v>12</v>
      </c>
      <c r="I125" s="93"/>
      <c r="J125" s="48"/>
      <c r="K125" s="153"/>
      <c r="M125" s="49"/>
      <c r="N125" s="50"/>
      <c r="P125" s="51"/>
      <c r="Q125" s="51"/>
      <c r="R125" s="51"/>
      <c r="S125" s="51"/>
      <c r="T125" s="52"/>
      <c r="AR125" s="53"/>
      <c r="AT125" s="53"/>
      <c r="AU125" s="53"/>
      <c r="AY125" s="1"/>
      <c r="BE125" s="54"/>
      <c r="BF125" s="54"/>
      <c r="BG125" s="54"/>
      <c r="BH125" s="54"/>
      <c r="BI125" s="54"/>
      <c r="BJ125" s="1"/>
      <c r="BK125" s="54"/>
      <c r="BL125" s="1"/>
      <c r="BM125" s="53"/>
    </row>
    <row r="126" spans="3:65" s="4" customFormat="1" ht="11.25" customHeight="1" x14ac:dyDescent="0.25">
      <c r="C126" s="42"/>
      <c r="D126" s="154" t="s">
        <v>119</v>
      </c>
      <c r="E126" s="66" t="s">
        <v>12</v>
      </c>
      <c r="F126" s="160" t="s">
        <v>123</v>
      </c>
      <c r="G126" s="63"/>
      <c r="H126" s="161">
        <f>SUM(H125)</f>
        <v>12</v>
      </c>
      <c r="I126" s="93"/>
      <c r="J126" s="48"/>
      <c r="K126" s="153"/>
      <c r="M126" s="49"/>
      <c r="N126" s="50"/>
      <c r="P126" s="51"/>
      <c r="Q126" s="51"/>
      <c r="R126" s="51"/>
      <c r="S126" s="51"/>
      <c r="T126" s="52"/>
      <c r="AR126" s="53"/>
      <c r="AT126" s="53"/>
      <c r="AU126" s="53"/>
      <c r="AY126" s="1"/>
      <c r="BE126" s="54"/>
      <c r="BF126" s="54"/>
      <c r="BG126" s="54"/>
      <c r="BH126" s="54"/>
      <c r="BI126" s="54"/>
      <c r="BJ126" s="1"/>
      <c r="BK126" s="54"/>
      <c r="BL126" s="1"/>
      <c r="BM126" s="53"/>
    </row>
    <row r="127" spans="3:65" s="4" customFormat="1" ht="45.6" customHeight="1" x14ac:dyDescent="0.25">
      <c r="C127" s="42">
        <f>C123+1</f>
        <v>2</v>
      </c>
      <c r="D127" s="42" t="s">
        <v>113</v>
      </c>
      <c r="E127" s="43" t="s">
        <v>124</v>
      </c>
      <c r="F127" s="44" t="s">
        <v>125</v>
      </c>
      <c r="G127" s="45" t="s">
        <v>16</v>
      </c>
      <c r="H127" s="46">
        <f>H131</f>
        <v>2.4000000000000004</v>
      </c>
      <c r="I127" s="47"/>
      <c r="J127" s="48">
        <f>ROUND(I127*H127,2)</f>
        <v>0</v>
      </c>
      <c r="K127" s="153" t="s">
        <v>725</v>
      </c>
      <c r="M127" s="49"/>
      <c r="N127" s="50"/>
      <c r="P127" s="51"/>
      <c r="Q127" s="51"/>
      <c r="R127" s="51"/>
      <c r="S127" s="51"/>
      <c r="T127" s="52"/>
      <c r="AR127" s="53"/>
      <c r="AT127" s="53"/>
      <c r="AU127" s="53"/>
      <c r="AY127" s="1"/>
      <c r="BE127" s="54"/>
      <c r="BF127" s="54"/>
      <c r="BG127" s="54"/>
      <c r="BH127" s="54"/>
      <c r="BI127" s="54"/>
      <c r="BJ127" s="1"/>
      <c r="BK127" s="54"/>
      <c r="BL127" s="1"/>
      <c r="BM127" s="53"/>
    </row>
    <row r="128" spans="3:65" s="4" customFormat="1" ht="11.25" customHeight="1" x14ac:dyDescent="0.25">
      <c r="C128" s="55"/>
      <c r="D128" s="154" t="s">
        <v>119</v>
      </c>
      <c r="E128" s="58" t="s">
        <v>2</v>
      </c>
      <c r="F128" s="155" t="s">
        <v>127</v>
      </c>
      <c r="G128" s="55"/>
      <c r="H128" s="58" t="s">
        <v>2</v>
      </c>
      <c r="I128" s="156"/>
      <c r="J128" s="55"/>
      <c r="K128" s="55"/>
      <c r="M128" s="49"/>
      <c r="N128" s="50"/>
      <c r="P128" s="51"/>
      <c r="Q128" s="51"/>
      <c r="R128" s="51"/>
      <c r="S128" s="51"/>
      <c r="T128" s="52"/>
      <c r="AR128" s="53"/>
      <c r="AT128" s="53"/>
      <c r="AU128" s="53"/>
      <c r="AY128" s="1"/>
      <c r="BE128" s="54"/>
      <c r="BF128" s="54"/>
      <c r="BG128" s="54"/>
      <c r="BH128" s="54"/>
      <c r="BI128" s="54"/>
      <c r="BJ128" s="1"/>
      <c r="BK128" s="54"/>
      <c r="BL128" s="1"/>
      <c r="BM128" s="53"/>
    </row>
    <row r="129" spans="3:65" s="4" customFormat="1" ht="11.25" customHeight="1" x14ac:dyDescent="0.25">
      <c r="C129" s="59"/>
      <c r="D129" s="154" t="s">
        <v>119</v>
      </c>
      <c r="E129" s="62" t="s">
        <v>2</v>
      </c>
      <c r="F129" s="157" t="s">
        <v>128</v>
      </c>
      <c r="G129" s="59"/>
      <c r="H129" s="158">
        <f>$H$123*0.1</f>
        <v>1.2000000000000002</v>
      </c>
      <c r="I129" s="159"/>
      <c r="J129" s="59"/>
      <c r="K129" s="59"/>
      <c r="M129" s="49"/>
      <c r="N129" s="50"/>
      <c r="P129" s="51"/>
      <c r="Q129" s="51"/>
      <c r="R129" s="51"/>
      <c r="S129" s="51"/>
      <c r="T129" s="52"/>
      <c r="AR129" s="53"/>
      <c r="AT129" s="53"/>
      <c r="AU129" s="53"/>
      <c r="AY129" s="1"/>
      <c r="BE129" s="54"/>
      <c r="BF129" s="54"/>
      <c r="BG129" s="54"/>
      <c r="BH129" s="54"/>
      <c r="BI129" s="54"/>
      <c r="BJ129" s="1"/>
      <c r="BK129" s="54"/>
      <c r="BL129" s="1"/>
      <c r="BM129" s="53"/>
    </row>
    <row r="130" spans="3:65" s="4" customFormat="1" ht="11.25" customHeight="1" x14ac:dyDescent="0.25">
      <c r="C130" s="59"/>
      <c r="D130" s="154" t="s">
        <v>119</v>
      </c>
      <c r="E130" s="62" t="s">
        <v>2</v>
      </c>
      <c r="F130" s="157" t="s">
        <v>129</v>
      </c>
      <c r="G130" s="59"/>
      <c r="H130" s="158">
        <f>H129</f>
        <v>1.2000000000000002</v>
      </c>
      <c r="I130" s="159"/>
      <c r="J130" s="59"/>
      <c r="K130" s="59"/>
      <c r="M130" s="49"/>
      <c r="N130" s="50"/>
      <c r="P130" s="51"/>
      <c r="Q130" s="51"/>
      <c r="R130" s="51"/>
      <c r="S130" s="51"/>
      <c r="T130" s="52"/>
      <c r="AR130" s="53"/>
      <c r="AT130" s="53"/>
      <c r="AU130" s="53"/>
      <c r="AY130" s="1"/>
      <c r="BE130" s="54"/>
      <c r="BF130" s="54"/>
      <c r="BG130" s="54"/>
      <c r="BH130" s="54"/>
      <c r="BI130" s="54"/>
      <c r="BJ130" s="1"/>
      <c r="BK130" s="54"/>
      <c r="BL130" s="1"/>
      <c r="BM130" s="53"/>
    </row>
    <row r="131" spans="3:65" s="4" customFormat="1" ht="11.25" customHeight="1" x14ac:dyDescent="0.25">
      <c r="C131" s="63"/>
      <c r="D131" s="154" t="s">
        <v>119</v>
      </c>
      <c r="E131" s="66" t="s">
        <v>2</v>
      </c>
      <c r="F131" s="160" t="s">
        <v>123</v>
      </c>
      <c r="G131" s="63"/>
      <c r="H131" s="161">
        <f>SUM(H129:H130)</f>
        <v>2.4000000000000004</v>
      </c>
      <c r="I131" s="162"/>
      <c r="J131" s="63"/>
      <c r="K131" s="63"/>
      <c r="M131" s="49"/>
      <c r="N131" s="50"/>
      <c r="P131" s="51"/>
      <c r="Q131" s="51"/>
      <c r="R131" s="51"/>
      <c r="S131" s="51"/>
      <c r="T131" s="52"/>
      <c r="AR131" s="53"/>
      <c r="AT131" s="53"/>
      <c r="AU131" s="53"/>
      <c r="AY131" s="1"/>
      <c r="BE131" s="54"/>
      <c r="BF131" s="54"/>
      <c r="BG131" s="54"/>
      <c r="BH131" s="54"/>
      <c r="BI131" s="54"/>
      <c r="BJ131" s="1"/>
      <c r="BK131" s="54"/>
      <c r="BL131" s="1"/>
      <c r="BM131" s="53"/>
    </row>
    <row r="132" spans="3:65" s="4" customFormat="1" ht="28.15" customHeight="1" x14ac:dyDescent="0.25">
      <c r="C132" s="42">
        <f>C127+1</f>
        <v>3</v>
      </c>
      <c r="D132" s="42" t="s">
        <v>113</v>
      </c>
      <c r="E132" s="43" t="s">
        <v>131</v>
      </c>
      <c r="F132" s="44" t="s">
        <v>132</v>
      </c>
      <c r="G132" s="45" t="s">
        <v>16</v>
      </c>
      <c r="H132" s="46">
        <f>H136</f>
        <v>2.4000000000000004</v>
      </c>
      <c r="I132" s="47"/>
      <c r="J132" s="48">
        <f>ROUND(I132*H132,2)</f>
        <v>0</v>
      </c>
      <c r="K132" s="153" t="s">
        <v>725</v>
      </c>
      <c r="M132" s="49"/>
      <c r="N132" s="50"/>
      <c r="P132" s="51"/>
      <c r="Q132" s="51"/>
      <c r="R132" s="51"/>
      <c r="S132" s="51"/>
      <c r="T132" s="52"/>
      <c r="AR132" s="53"/>
      <c r="AT132" s="53"/>
      <c r="AU132" s="53"/>
      <c r="AY132" s="1"/>
      <c r="BE132" s="54"/>
      <c r="BF132" s="54"/>
      <c r="BG132" s="54"/>
      <c r="BH132" s="54"/>
      <c r="BI132" s="54"/>
      <c r="BJ132" s="1"/>
      <c r="BK132" s="54"/>
      <c r="BL132" s="1"/>
      <c r="BM132" s="53"/>
    </row>
    <row r="133" spans="3:65" s="4" customFormat="1" ht="11.25" customHeight="1" x14ac:dyDescent="0.25">
      <c r="C133" s="55"/>
      <c r="D133" s="154" t="s">
        <v>119</v>
      </c>
      <c r="E133" s="58" t="s">
        <v>2</v>
      </c>
      <c r="F133" s="155" t="s">
        <v>127</v>
      </c>
      <c r="G133" s="55"/>
      <c r="H133" s="58" t="s">
        <v>2</v>
      </c>
      <c r="I133" s="156"/>
      <c r="J133" s="55"/>
      <c r="K133" s="55"/>
      <c r="M133" s="49"/>
      <c r="N133" s="50"/>
      <c r="P133" s="51"/>
      <c r="Q133" s="51"/>
      <c r="R133" s="51"/>
      <c r="S133" s="51"/>
      <c r="T133" s="52"/>
      <c r="AR133" s="53"/>
      <c r="AT133" s="53"/>
      <c r="AU133" s="53"/>
      <c r="AY133" s="1"/>
      <c r="BE133" s="54"/>
      <c r="BF133" s="54"/>
      <c r="BG133" s="54"/>
      <c r="BH133" s="54"/>
      <c r="BI133" s="54"/>
      <c r="BJ133" s="1"/>
      <c r="BK133" s="54"/>
      <c r="BL133" s="1"/>
      <c r="BM133" s="53"/>
    </row>
    <row r="134" spans="3:65" s="4" customFormat="1" ht="11.25" customHeight="1" x14ac:dyDescent="0.25">
      <c r="C134" s="59"/>
      <c r="D134" s="154" t="s">
        <v>119</v>
      </c>
      <c r="E134" s="62" t="s">
        <v>2</v>
      </c>
      <c r="F134" s="157" t="s">
        <v>128</v>
      </c>
      <c r="G134" s="59"/>
      <c r="H134" s="158">
        <f>$H$123*0.1</f>
        <v>1.2000000000000002</v>
      </c>
      <c r="I134" s="159"/>
      <c r="J134" s="59"/>
      <c r="K134" s="59"/>
      <c r="M134" s="49"/>
      <c r="N134" s="50"/>
      <c r="P134" s="51"/>
      <c r="Q134" s="51"/>
      <c r="R134" s="51"/>
      <c r="S134" s="51"/>
      <c r="T134" s="52"/>
      <c r="AR134" s="53"/>
      <c r="AT134" s="53"/>
      <c r="AU134" s="53"/>
      <c r="AY134" s="1"/>
      <c r="BE134" s="54"/>
      <c r="BF134" s="54"/>
      <c r="BG134" s="54"/>
      <c r="BH134" s="54"/>
      <c r="BI134" s="54"/>
      <c r="BJ134" s="1"/>
      <c r="BK134" s="54"/>
      <c r="BL134" s="1"/>
      <c r="BM134" s="53"/>
    </row>
    <row r="135" spans="3:65" s="4" customFormat="1" ht="11.25" customHeight="1" x14ac:dyDescent="0.25">
      <c r="C135" s="59"/>
      <c r="D135" s="154" t="s">
        <v>119</v>
      </c>
      <c r="E135" s="62" t="s">
        <v>2</v>
      </c>
      <c r="F135" s="157" t="s">
        <v>129</v>
      </c>
      <c r="G135" s="59"/>
      <c r="H135" s="158">
        <f>H134</f>
        <v>1.2000000000000002</v>
      </c>
      <c r="I135" s="159"/>
      <c r="J135" s="59"/>
      <c r="K135" s="59"/>
      <c r="M135" s="49"/>
      <c r="N135" s="50"/>
      <c r="P135" s="51"/>
      <c r="Q135" s="51"/>
      <c r="R135" s="51"/>
      <c r="S135" s="51"/>
      <c r="T135" s="52"/>
      <c r="AR135" s="53"/>
      <c r="AT135" s="53"/>
      <c r="AU135" s="53"/>
      <c r="AY135" s="1"/>
      <c r="BE135" s="54"/>
      <c r="BF135" s="54"/>
      <c r="BG135" s="54"/>
      <c r="BH135" s="54"/>
      <c r="BI135" s="54"/>
      <c r="BJ135" s="1"/>
      <c r="BK135" s="54"/>
      <c r="BL135" s="1"/>
      <c r="BM135" s="53"/>
    </row>
    <row r="136" spans="3:65" s="4" customFormat="1" ht="11.25" customHeight="1" x14ac:dyDescent="0.25">
      <c r="C136" s="63"/>
      <c r="D136" s="154" t="s">
        <v>119</v>
      </c>
      <c r="E136" s="66" t="s">
        <v>2</v>
      </c>
      <c r="F136" s="160" t="s">
        <v>123</v>
      </c>
      <c r="G136" s="63"/>
      <c r="H136" s="161">
        <f>SUM(H134:H135)</f>
        <v>2.4000000000000004</v>
      </c>
      <c r="I136" s="162"/>
      <c r="J136" s="63"/>
      <c r="K136" s="63"/>
      <c r="M136" s="49"/>
      <c r="N136" s="50"/>
      <c r="P136" s="51"/>
      <c r="Q136" s="51"/>
      <c r="R136" s="51"/>
      <c r="S136" s="51"/>
      <c r="T136" s="52"/>
      <c r="AR136" s="53"/>
      <c r="AT136" s="53"/>
      <c r="AU136" s="53"/>
      <c r="AY136" s="1"/>
      <c r="BE136" s="54"/>
      <c r="BF136" s="54"/>
      <c r="BG136" s="54"/>
      <c r="BH136" s="54"/>
      <c r="BI136" s="54"/>
      <c r="BJ136" s="1"/>
      <c r="BK136" s="54"/>
      <c r="BL136" s="1"/>
      <c r="BM136" s="53"/>
    </row>
    <row r="137" spans="3:65" s="4" customFormat="1" ht="31.9" customHeight="1" x14ac:dyDescent="0.25">
      <c r="C137" s="42">
        <f>C132+1</f>
        <v>4</v>
      </c>
      <c r="D137" s="42" t="s">
        <v>113</v>
      </c>
      <c r="E137" s="43" t="s">
        <v>134</v>
      </c>
      <c r="F137" s="44" t="s">
        <v>135</v>
      </c>
      <c r="G137" s="45" t="s">
        <v>16</v>
      </c>
      <c r="H137" s="46">
        <f>H140</f>
        <v>1.2000000000000002</v>
      </c>
      <c r="I137" s="47"/>
      <c r="J137" s="48">
        <f>ROUND(I137*H137,2)</f>
        <v>0</v>
      </c>
      <c r="K137" s="153" t="s">
        <v>725</v>
      </c>
      <c r="M137" s="49"/>
      <c r="N137" s="50"/>
      <c r="P137" s="51"/>
      <c r="Q137" s="51"/>
      <c r="R137" s="51"/>
      <c r="S137" s="51"/>
      <c r="T137" s="52"/>
      <c r="AR137" s="53"/>
      <c r="AT137" s="53"/>
      <c r="AU137" s="53"/>
      <c r="AY137" s="1"/>
      <c r="BE137" s="54"/>
      <c r="BF137" s="54"/>
      <c r="BG137" s="54"/>
      <c r="BH137" s="54"/>
      <c r="BI137" s="54"/>
      <c r="BJ137" s="1"/>
      <c r="BK137" s="54"/>
      <c r="BL137" s="1"/>
      <c r="BM137" s="53"/>
    </row>
    <row r="138" spans="3:65" s="4" customFormat="1" ht="11.25" customHeight="1" x14ac:dyDescent="0.25">
      <c r="C138" s="55"/>
      <c r="D138" s="154" t="s">
        <v>119</v>
      </c>
      <c r="E138" s="58" t="s">
        <v>2</v>
      </c>
      <c r="F138" s="155" t="s">
        <v>127</v>
      </c>
      <c r="G138" s="55"/>
      <c r="H138" s="58" t="s">
        <v>2</v>
      </c>
      <c r="I138" s="156"/>
      <c r="J138" s="55"/>
      <c r="K138" s="55"/>
      <c r="M138" s="49"/>
      <c r="N138" s="50"/>
      <c r="P138" s="51"/>
      <c r="Q138" s="51"/>
      <c r="R138" s="51"/>
      <c r="S138" s="51"/>
      <c r="T138" s="52"/>
      <c r="AR138" s="53"/>
      <c r="AT138" s="53"/>
      <c r="AU138" s="53"/>
      <c r="AY138" s="1"/>
      <c r="BE138" s="54"/>
      <c r="BF138" s="54"/>
      <c r="BG138" s="54"/>
      <c r="BH138" s="54"/>
      <c r="BI138" s="54"/>
      <c r="BJ138" s="1"/>
      <c r="BK138" s="54"/>
      <c r="BL138" s="1"/>
      <c r="BM138" s="53"/>
    </row>
    <row r="139" spans="3:65" s="4" customFormat="1" ht="11.25" customHeight="1" x14ac:dyDescent="0.25">
      <c r="C139" s="59"/>
      <c r="D139" s="154" t="s">
        <v>119</v>
      </c>
      <c r="E139" s="62" t="s">
        <v>2</v>
      </c>
      <c r="F139" s="157" t="s">
        <v>128</v>
      </c>
      <c r="G139" s="59"/>
      <c r="H139" s="158">
        <f>$H$123*0.1</f>
        <v>1.2000000000000002</v>
      </c>
      <c r="I139" s="159"/>
      <c r="J139" s="59"/>
      <c r="K139" s="59"/>
      <c r="M139" s="49"/>
      <c r="N139" s="50"/>
      <c r="P139" s="51"/>
      <c r="Q139" s="51"/>
      <c r="R139" s="51"/>
      <c r="S139" s="51"/>
      <c r="T139" s="52"/>
      <c r="AR139" s="53"/>
      <c r="AT139" s="53"/>
      <c r="AU139" s="53"/>
      <c r="AY139" s="1"/>
      <c r="BE139" s="54"/>
      <c r="BF139" s="54"/>
      <c r="BG139" s="54"/>
      <c r="BH139" s="54"/>
      <c r="BI139" s="54"/>
      <c r="BJ139" s="1"/>
      <c r="BK139" s="54"/>
      <c r="BL139" s="1"/>
      <c r="BM139" s="53"/>
    </row>
    <row r="140" spans="3:65" s="4" customFormat="1" ht="11.25" customHeight="1" x14ac:dyDescent="0.25">
      <c r="C140" s="63"/>
      <c r="D140" s="154" t="s">
        <v>119</v>
      </c>
      <c r="E140" s="66" t="s">
        <v>2</v>
      </c>
      <c r="F140" s="160" t="s">
        <v>123</v>
      </c>
      <c r="G140" s="63"/>
      <c r="H140" s="161">
        <f>SUM(H139)</f>
        <v>1.2000000000000002</v>
      </c>
      <c r="I140" s="162"/>
      <c r="J140" s="63"/>
      <c r="K140" s="63"/>
      <c r="M140" s="49"/>
      <c r="N140" s="50"/>
      <c r="P140" s="51"/>
      <c r="Q140" s="51"/>
      <c r="R140" s="51"/>
      <c r="S140" s="51"/>
      <c r="T140" s="52"/>
      <c r="AR140" s="53"/>
      <c r="AT140" s="53"/>
      <c r="AU140" s="53"/>
      <c r="AY140" s="1"/>
      <c r="BE140" s="54"/>
      <c r="BF140" s="54"/>
      <c r="BG140" s="54"/>
      <c r="BH140" s="54"/>
      <c r="BI140" s="54"/>
      <c r="BJ140" s="1"/>
      <c r="BK140" s="54"/>
      <c r="BL140" s="1"/>
      <c r="BM140" s="53"/>
    </row>
    <row r="141" spans="3:65" s="4" customFormat="1" ht="41.45" customHeight="1" x14ac:dyDescent="0.25">
      <c r="C141" s="42">
        <f>C137+1</f>
        <v>5</v>
      </c>
      <c r="D141" s="42" t="s">
        <v>113</v>
      </c>
      <c r="E141" s="43" t="s">
        <v>557</v>
      </c>
      <c r="F141" s="44" t="s">
        <v>558</v>
      </c>
      <c r="G141" s="45" t="s">
        <v>16</v>
      </c>
      <c r="H141" s="46">
        <f>H143</f>
        <v>27.84</v>
      </c>
      <c r="I141" s="47"/>
      <c r="J141" s="48">
        <f>ROUND(I141*H141,2)</f>
        <v>0</v>
      </c>
      <c r="K141" s="153" t="s">
        <v>725</v>
      </c>
      <c r="M141" s="49"/>
      <c r="N141" s="50"/>
      <c r="P141" s="51"/>
      <c r="Q141" s="51"/>
      <c r="R141" s="51"/>
      <c r="S141" s="51"/>
      <c r="T141" s="52"/>
      <c r="AR141" s="53"/>
      <c r="AT141" s="53"/>
      <c r="AU141" s="53"/>
      <c r="AY141" s="1"/>
      <c r="BE141" s="54"/>
      <c r="BF141" s="54"/>
      <c r="BG141" s="54"/>
      <c r="BH141" s="54"/>
      <c r="BI141" s="54"/>
      <c r="BJ141" s="1"/>
      <c r="BK141" s="54"/>
      <c r="BL141" s="1"/>
      <c r="BM141" s="53"/>
    </row>
    <row r="142" spans="3:65" s="4" customFormat="1" ht="11.25" customHeight="1" x14ac:dyDescent="0.25">
      <c r="C142" s="63"/>
      <c r="D142" s="154" t="s">
        <v>119</v>
      </c>
      <c r="E142" s="58" t="s">
        <v>2</v>
      </c>
      <c r="F142" s="155" t="s">
        <v>560</v>
      </c>
      <c r="G142" s="55"/>
      <c r="H142" s="58" t="s">
        <v>2</v>
      </c>
      <c r="I142" s="156"/>
      <c r="J142" s="55"/>
      <c r="K142" s="55"/>
      <c r="M142" s="49"/>
      <c r="N142" s="50"/>
      <c r="P142" s="51"/>
      <c r="Q142" s="51"/>
      <c r="R142" s="51"/>
      <c r="S142" s="51"/>
      <c r="T142" s="52"/>
      <c r="AR142" s="53"/>
      <c r="AT142" s="53"/>
      <c r="AU142" s="53"/>
      <c r="AY142" s="1"/>
      <c r="BE142" s="54"/>
      <c r="BF142" s="54"/>
      <c r="BG142" s="54"/>
      <c r="BH142" s="54"/>
      <c r="BI142" s="54"/>
      <c r="BJ142" s="1"/>
      <c r="BK142" s="54"/>
      <c r="BL142" s="1"/>
      <c r="BM142" s="53"/>
    </row>
    <row r="143" spans="3:65" s="4" customFormat="1" ht="11.25" customHeight="1" x14ac:dyDescent="0.25">
      <c r="C143" s="63"/>
      <c r="D143" s="154" t="s">
        <v>119</v>
      </c>
      <c r="E143" s="62" t="s">
        <v>2</v>
      </c>
      <c r="F143" s="157" t="s">
        <v>716</v>
      </c>
      <c r="G143" s="59"/>
      <c r="H143" s="158">
        <f>(2.37+2.42+2.17)*2*2</f>
        <v>27.84</v>
      </c>
      <c r="I143" s="159"/>
      <c r="J143" s="59"/>
      <c r="K143" s="59"/>
      <c r="M143" s="49"/>
      <c r="N143" s="50"/>
      <c r="P143" s="51"/>
      <c r="Q143" s="51"/>
      <c r="R143" s="51"/>
      <c r="S143" s="51"/>
      <c r="T143" s="52"/>
      <c r="AR143" s="53"/>
      <c r="AT143" s="53"/>
      <c r="AU143" s="53"/>
      <c r="AY143" s="1"/>
      <c r="BE143" s="54"/>
      <c r="BF143" s="54"/>
      <c r="BG143" s="54"/>
      <c r="BH143" s="54"/>
      <c r="BI143" s="54"/>
      <c r="BJ143" s="1"/>
      <c r="BK143" s="54"/>
      <c r="BL143" s="1"/>
      <c r="BM143" s="53"/>
    </row>
    <row r="144" spans="3:65" s="4" customFormat="1" ht="11.25" customHeight="1" x14ac:dyDescent="0.25">
      <c r="C144" s="63"/>
      <c r="D144" s="154" t="s">
        <v>119</v>
      </c>
      <c r="E144" s="66" t="s">
        <v>18</v>
      </c>
      <c r="F144" s="160" t="s">
        <v>123</v>
      </c>
      <c r="G144" s="63"/>
      <c r="H144" s="161">
        <f>SUM(H143)</f>
        <v>27.84</v>
      </c>
      <c r="I144" s="162"/>
      <c r="J144" s="63"/>
      <c r="K144" s="63"/>
      <c r="M144" s="49"/>
      <c r="N144" s="50"/>
      <c r="P144" s="51"/>
      <c r="Q144" s="51"/>
      <c r="R144" s="51"/>
      <c r="S144" s="51"/>
      <c r="T144" s="52"/>
      <c r="AR144" s="53"/>
      <c r="AT144" s="53"/>
      <c r="AU144" s="53"/>
      <c r="AY144" s="1"/>
      <c r="BE144" s="54"/>
      <c r="BF144" s="54"/>
      <c r="BG144" s="54"/>
      <c r="BH144" s="54"/>
      <c r="BI144" s="54"/>
      <c r="BJ144" s="1"/>
      <c r="BK144" s="54"/>
      <c r="BL144" s="1"/>
      <c r="BM144" s="53"/>
    </row>
    <row r="145" spans="3:65" s="4" customFormat="1" ht="52.15" customHeight="1" x14ac:dyDescent="0.25">
      <c r="C145" s="42">
        <f>C141+1</f>
        <v>6</v>
      </c>
      <c r="D145" s="42" t="s">
        <v>113</v>
      </c>
      <c r="E145" s="43" t="s">
        <v>562</v>
      </c>
      <c r="F145" s="44" t="s">
        <v>563</v>
      </c>
      <c r="G145" s="45" t="s">
        <v>16</v>
      </c>
      <c r="H145" s="46">
        <f>H149</f>
        <v>429</v>
      </c>
      <c r="I145" s="47"/>
      <c r="J145" s="48">
        <f>ROUND(I145*H145,2)</f>
        <v>0</v>
      </c>
      <c r="K145" s="153" t="s">
        <v>725</v>
      </c>
      <c r="M145" s="49"/>
      <c r="N145" s="50"/>
      <c r="P145" s="51"/>
      <c r="Q145" s="51"/>
      <c r="R145" s="51"/>
      <c r="S145" s="51"/>
      <c r="T145" s="52"/>
      <c r="AR145" s="53"/>
      <c r="AT145" s="53"/>
      <c r="AU145" s="53"/>
      <c r="AY145" s="1"/>
      <c r="BE145" s="54"/>
      <c r="BF145" s="54"/>
      <c r="BG145" s="54"/>
      <c r="BH145" s="54"/>
      <c r="BI145" s="54"/>
      <c r="BJ145" s="1"/>
      <c r="BK145" s="54"/>
      <c r="BL145" s="1"/>
      <c r="BM145" s="53"/>
    </row>
    <row r="146" spans="3:65" s="4" customFormat="1" ht="11.25" customHeight="1" x14ac:dyDescent="0.25">
      <c r="C146" s="55"/>
      <c r="D146" s="154" t="s">
        <v>119</v>
      </c>
      <c r="E146" s="58" t="s">
        <v>2</v>
      </c>
      <c r="F146" s="155" t="s">
        <v>565</v>
      </c>
      <c r="G146" s="55"/>
      <c r="H146" s="58" t="s">
        <v>2</v>
      </c>
      <c r="I146" s="156"/>
      <c r="J146" s="55"/>
      <c r="K146" s="55"/>
      <c r="M146" s="49"/>
      <c r="N146" s="50"/>
      <c r="P146" s="51"/>
      <c r="Q146" s="51"/>
      <c r="R146" s="51"/>
      <c r="S146" s="51"/>
      <c r="T146" s="52"/>
      <c r="AR146" s="53"/>
      <c r="AT146" s="53"/>
      <c r="AU146" s="53"/>
      <c r="AY146" s="1"/>
      <c r="BE146" s="54"/>
      <c r="BF146" s="54"/>
      <c r="BG146" s="54"/>
      <c r="BH146" s="54"/>
      <c r="BI146" s="54"/>
      <c r="BJ146" s="1"/>
      <c r="BK146" s="54"/>
      <c r="BL146" s="1"/>
      <c r="BM146" s="53"/>
    </row>
    <row r="147" spans="3:65" s="4" customFormat="1" ht="11.25" customHeight="1" x14ac:dyDescent="0.25">
      <c r="C147" s="59"/>
      <c r="D147" s="154" t="s">
        <v>119</v>
      </c>
      <c r="E147" s="62" t="s">
        <v>2</v>
      </c>
      <c r="F147" s="157" t="s">
        <v>717</v>
      </c>
      <c r="G147" s="59"/>
      <c r="H147" s="158">
        <f>73*3</f>
        <v>219</v>
      </c>
      <c r="I147" s="159"/>
      <c r="J147" s="59"/>
      <c r="K147" s="59"/>
      <c r="M147" s="49"/>
      <c r="N147" s="50"/>
      <c r="P147" s="51"/>
      <c r="Q147" s="51"/>
      <c r="R147" s="51"/>
      <c r="S147" s="51"/>
      <c r="T147" s="52"/>
      <c r="AR147" s="53"/>
      <c r="AT147" s="53"/>
      <c r="AU147" s="53"/>
      <c r="AY147" s="1"/>
      <c r="BE147" s="54"/>
      <c r="BF147" s="54"/>
      <c r="BG147" s="54"/>
      <c r="BH147" s="54"/>
      <c r="BI147" s="54"/>
      <c r="BJ147" s="1"/>
      <c r="BK147" s="54"/>
      <c r="BL147" s="1"/>
      <c r="BM147" s="53"/>
    </row>
    <row r="148" spans="3:65" s="4" customFormat="1" ht="11.25" customHeight="1" x14ac:dyDescent="0.25">
      <c r="C148" s="59"/>
      <c r="D148" s="154" t="s">
        <v>119</v>
      </c>
      <c r="E148" s="62" t="s">
        <v>2</v>
      </c>
      <c r="F148" s="157" t="s">
        <v>718</v>
      </c>
      <c r="G148" s="59"/>
      <c r="H148" s="158">
        <f>70*3</f>
        <v>210</v>
      </c>
      <c r="I148" s="159"/>
      <c r="J148" s="59"/>
      <c r="K148" s="59"/>
      <c r="M148" s="49"/>
      <c r="N148" s="50"/>
      <c r="P148" s="51"/>
      <c r="Q148" s="51"/>
      <c r="R148" s="51"/>
      <c r="S148" s="51"/>
      <c r="T148" s="52"/>
      <c r="AR148" s="53"/>
      <c r="AT148" s="53"/>
      <c r="AU148" s="53"/>
      <c r="AY148" s="1"/>
      <c r="BE148" s="54"/>
      <c r="BF148" s="54"/>
      <c r="BG148" s="54"/>
      <c r="BH148" s="54"/>
      <c r="BI148" s="54"/>
      <c r="BJ148" s="1"/>
      <c r="BK148" s="54"/>
      <c r="BL148" s="1"/>
      <c r="BM148" s="53"/>
    </row>
    <row r="149" spans="3:65" s="4" customFormat="1" ht="11.25" customHeight="1" x14ac:dyDescent="0.25">
      <c r="C149" s="63"/>
      <c r="D149" s="154" t="s">
        <v>119</v>
      </c>
      <c r="E149" s="66" t="s">
        <v>2</v>
      </c>
      <c r="F149" s="160" t="s">
        <v>123</v>
      </c>
      <c r="G149" s="63"/>
      <c r="H149" s="161">
        <f>SUM(H147:H148)</f>
        <v>429</v>
      </c>
      <c r="I149" s="162"/>
      <c r="J149" s="63"/>
      <c r="K149" s="63"/>
      <c r="M149" s="49"/>
      <c r="N149" s="50"/>
      <c r="P149" s="51"/>
      <c r="Q149" s="51"/>
      <c r="R149" s="51"/>
      <c r="S149" s="51"/>
      <c r="T149" s="52"/>
      <c r="AR149" s="53"/>
      <c r="AT149" s="53"/>
      <c r="AU149" s="53"/>
      <c r="AY149" s="1"/>
      <c r="BE149" s="54"/>
      <c r="BF149" s="54"/>
      <c r="BG149" s="54"/>
      <c r="BH149" s="54"/>
      <c r="BI149" s="54"/>
      <c r="BJ149" s="1"/>
      <c r="BK149" s="54"/>
      <c r="BL149" s="1"/>
      <c r="BM149" s="53"/>
    </row>
    <row r="150" spans="3:65" s="4" customFormat="1" ht="42.6" customHeight="1" x14ac:dyDescent="0.25">
      <c r="C150" s="42">
        <f>C145+1</f>
        <v>7</v>
      </c>
      <c r="D150" s="42" t="s">
        <v>113</v>
      </c>
      <c r="E150" s="43" t="s">
        <v>168</v>
      </c>
      <c r="F150" s="44" t="s">
        <v>169</v>
      </c>
      <c r="G150" s="45" t="s">
        <v>16</v>
      </c>
      <c r="H150" s="46">
        <f>H153</f>
        <v>210</v>
      </c>
      <c r="I150" s="47"/>
      <c r="J150" s="48">
        <f>ROUND(I150*H150,2)</f>
        <v>0</v>
      </c>
      <c r="K150" s="153" t="s">
        <v>725</v>
      </c>
      <c r="M150" s="49"/>
      <c r="N150" s="50"/>
      <c r="P150" s="51"/>
      <c r="Q150" s="51"/>
      <c r="R150" s="51"/>
      <c r="S150" s="51"/>
      <c r="T150" s="52"/>
      <c r="AR150" s="53"/>
      <c r="AT150" s="53"/>
      <c r="AU150" s="53"/>
      <c r="AY150" s="1"/>
      <c r="BE150" s="54"/>
      <c r="BF150" s="54"/>
      <c r="BG150" s="54"/>
      <c r="BH150" s="54"/>
      <c r="BI150" s="54"/>
      <c r="BJ150" s="1"/>
      <c r="BK150" s="54"/>
      <c r="BL150" s="1"/>
      <c r="BM150" s="53"/>
    </row>
    <row r="151" spans="3:65" s="4" customFormat="1" ht="11.25" customHeight="1" x14ac:dyDescent="0.25">
      <c r="C151" s="55"/>
      <c r="D151" s="154" t="s">
        <v>119</v>
      </c>
      <c r="E151" s="58" t="s">
        <v>2</v>
      </c>
      <c r="F151" s="155" t="s">
        <v>569</v>
      </c>
      <c r="G151" s="55"/>
      <c r="H151" s="58" t="s">
        <v>2</v>
      </c>
      <c r="I151" s="156"/>
      <c r="J151" s="55"/>
      <c r="K151" s="55"/>
      <c r="M151" s="49"/>
      <c r="N151" s="50"/>
      <c r="P151" s="51"/>
      <c r="Q151" s="51"/>
      <c r="R151" s="51"/>
      <c r="S151" s="51"/>
      <c r="T151" s="52"/>
      <c r="AR151" s="53"/>
      <c r="AT151" s="53"/>
      <c r="AU151" s="53"/>
      <c r="AY151" s="1"/>
      <c r="BE151" s="54"/>
      <c r="BF151" s="54"/>
      <c r="BG151" s="54"/>
      <c r="BH151" s="54"/>
      <c r="BI151" s="54"/>
      <c r="BJ151" s="1"/>
      <c r="BK151" s="54"/>
      <c r="BL151" s="1"/>
      <c r="BM151" s="53"/>
    </row>
    <row r="152" spans="3:65" s="4" customFormat="1" ht="11.25" customHeight="1" x14ac:dyDescent="0.25">
      <c r="C152" s="59"/>
      <c r="D152" s="154" t="s">
        <v>119</v>
      </c>
      <c r="E152" s="62" t="s">
        <v>2</v>
      </c>
      <c r="F152" s="157" t="s">
        <v>718</v>
      </c>
      <c r="G152" s="59"/>
      <c r="H152" s="158">
        <f>70*3</f>
        <v>210</v>
      </c>
      <c r="I152" s="159"/>
      <c r="J152" s="59"/>
      <c r="K152" s="59"/>
      <c r="M152" s="49"/>
      <c r="N152" s="50"/>
      <c r="P152" s="51"/>
      <c r="Q152" s="51"/>
      <c r="R152" s="51"/>
      <c r="S152" s="51"/>
      <c r="T152" s="52"/>
      <c r="AR152" s="53"/>
      <c r="AT152" s="53"/>
      <c r="AU152" s="53"/>
      <c r="AY152" s="1"/>
      <c r="BE152" s="54"/>
      <c r="BF152" s="54"/>
      <c r="BG152" s="54"/>
      <c r="BH152" s="54"/>
      <c r="BI152" s="54"/>
      <c r="BJ152" s="1"/>
      <c r="BK152" s="54"/>
      <c r="BL152" s="1"/>
      <c r="BM152" s="53"/>
    </row>
    <row r="153" spans="3:65" s="4" customFormat="1" ht="11.25" customHeight="1" x14ac:dyDescent="0.25">
      <c r="C153" s="63"/>
      <c r="D153" s="154" t="s">
        <v>119</v>
      </c>
      <c r="E153" s="66" t="s">
        <v>2</v>
      </c>
      <c r="F153" s="160" t="s">
        <v>123</v>
      </c>
      <c r="G153" s="63"/>
      <c r="H153" s="161">
        <f>SUM(H152)</f>
        <v>210</v>
      </c>
      <c r="I153" s="162"/>
      <c r="J153" s="63"/>
      <c r="K153" s="63"/>
      <c r="M153" s="49"/>
      <c r="N153" s="50"/>
      <c r="P153" s="51"/>
      <c r="Q153" s="51"/>
      <c r="R153" s="51"/>
      <c r="S153" s="51"/>
      <c r="T153" s="52"/>
      <c r="AR153" s="53"/>
      <c r="AT153" s="53"/>
      <c r="AU153" s="53"/>
      <c r="AY153" s="1"/>
      <c r="BE153" s="54"/>
      <c r="BF153" s="54"/>
      <c r="BG153" s="54"/>
      <c r="BH153" s="54"/>
      <c r="BI153" s="54"/>
      <c r="BJ153" s="1"/>
      <c r="BK153" s="54"/>
      <c r="BL153" s="1"/>
      <c r="BM153" s="53"/>
    </row>
    <row r="154" spans="3:65" s="4" customFormat="1" ht="42" customHeight="1" x14ac:dyDescent="0.25">
      <c r="C154" s="42">
        <f>C150+1</f>
        <v>8</v>
      </c>
      <c r="D154" s="42" t="s">
        <v>113</v>
      </c>
      <c r="E154" s="43" t="s">
        <v>163</v>
      </c>
      <c r="F154" s="44" t="s">
        <v>164</v>
      </c>
      <c r="G154" s="45" t="s">
        <v>16</v>
      </c>
      <c r="H154" s="46">
        <f>H157</f>
        <v>210</v>
      </c>
      <c r="I154" s="47"/>
      <c r="J154" s="48">
        <f>ROUND(I154*H154,2)</f>
        <v>0</v>
      </c>
      <c r="K154" s="153" t="s">
        <v>725</v>
      </c>
      <c r="M154" s="49"/>
      <c r="N154" s="50"/>
      <c r="P154" s="51"/>
      <c r="Q154" s="51"/>
      <c r="R154" s="51"/>
      <c r="S154" s="51"/>
      <c r="T154" s="52"/>
      <c r="AR154" s="53"/>
      <c r="AT154" s="53"/>
      <c r="AU154" s="53"/>
      <c r="AY154" s="1"/>
      <c r="BE154" s="54"/>
      <c r="BF154" s="54"/>
      <c r="BG154" s="54"/>
      <c r="BH154" s="54"/>
      <c r="BI154" s="54"/>
      <c r="BJ154" s="1"/>
      <c r="BK154" s="54"/>
      <c r="BL154" s="1"/>
      <c r="BM154" s="53"/>
    </row>
    <row r="155" spans="3:65" s="4" customFormat="1" ht="11.25" customHeight="1" x14ac:dyDescent="0.25">
      <c r="C155" s="55"/>
      <c r="D155" s="154" t="s">
        <v>119</v>
      </c>
      <c r="E155" s="58" t="s">
        <v>2</v>
      </c>
      <c r="F155" s="155" t="s">
        <v>571</v>
      </c>
      <c r="G155" s="55"/>
      <c r="H155" s="58" t="s">
        <v>2</v>
      </c>
      <c r="I155" s="156"/>
      <c r="J155" s="55"/>
      <c r="K155" s="55"/>
      <c r="M155" s="49"/>
      <c r="N155" s="50"/>
      <c r="P155" s="51"/>
      <c r="Q155" s="51"/>
      <c r="R155" s="51"/>
      <c r="S155" s="51"/>
      <c r="T155" s="52"/>
      <c r="AR155" s="53"/>
      <c r="AT155" s="53"/>
      <c r="AU155" s="53"/>
      <c r="AY155" s="1"/>
      <c r="BE155" s="54"/>
      <c r="BF155" s="54"/>
      <c r="BG155" s="54"/>
      <c r="BH155" s="54"/>
      <c r="BI155" s="54"/>
      <c r="BJ155" s="1"/>
      <c r="BK155" s="54"/>
      <c r="BL155" s="1"/>
      <c r="BM155" s="53"/>
    </row>
    <row r="156" spans="3:65" s="4" customFormat="1" ht="11.25" customHeight="1" x14ac:dyDescent="0.25">
      <c r="C156" s="59"/>
      <c r="D156" s="154" t="s">
        <v>119</v>
      </c>
      <c r="E156" s="62" t="s">
        <v>2</v>
      </c>
      <c r="F156" s="157" t="s">
        <v>718</v>
      </c>
      <c r="G156" s="59"/>
      <c r="H156" s="158">
        <f>70*3</f>
        <v>210</v>
      </c>
      <c r="I156" s="159"/>
      <c r="J156" s="59"/>
      <c r="K156" s="59"/>
      <c r="M156" s="49"/>
      <c r="N156" s="50"/>
      <c r="P156" s="51"/>
      <c r="Q156" s="51"/>
      <c r="R156" s="51"/>
      <c r="S156" s="51"/>
      <c r="T156" s="52"/>
      <c r="AR156" s="53"/>
      <c r="AT156" s="53"/>
      <c r="AU156" s="53"/>
      <c r="AY156" s="1"/>
      <c r="BE156" s="54"/>
      <c r="BF156" s="54"/>
      <c r="BG156" s="54"/>
      <c r="BH156" s="54"/>
      <c r="BI156" s="54"/>
      <c r="BJ156" s="1"/>
      <c r="BK156" s="54"/>
      <c r="BL156" s="1"/>
      <c r="BM156" s="53"/>
    </row>
    <row r="157" spans="3:65" s="4" customFormat="1" ht="11.25" customHeight="1" x14ac:dyDescent="0.25">
      <c r="C157" s="63"/>
      <c r="D157" s="154" t="s">
        <v>119</v>
      </c>
      <c r="E157" s="66" t="s">
        <v>2</v>
      </c>
      <c r="F157" s="160" t="s">
        <v>123</v>
      </c>
      <c r="G157" s="63"/>
      <c r="H157" s="161">
        <f>SUM(H156)</f>
        <v>210</v>
      </c>
      <c r="I157" s="162"/>
      <c r="J157" s="63"/>
      <c r="K157" s="63"/>
      <c r="M157" s="49"/>
      <c r="N157" s="50"/>
      <c r="P157" s="51"/>
      <c r="Q157" s="51"/>
      <c r="R157" s="51"/>
      <c r="S157" s="51"/>
      <c r="T157" s="52"/>
      <c r="AR157" s="53"/>
      <c r="AT157" s="53"/>
      <c r="AU157" s="53"/>
      <c r="AY157" s="1"/>
      <c r="BE157" s="54"/>
      <c r="BF157" s="54"/>
      <c r="BG157" s="54"/>
      <c r="BH157" s="54"/>
      <c r="BI157" s="54"/>
      <c r="BJ157" s="1"/>
      <c r="BK157" s="54"/>
      <c r="BL157" s="1"/>
      <c r="BM157" s="53"/>
    </row>
    <row r="158" spans="3:65" s="4" customFormat="1" ht="54.6" customHeight="1" x14ac:dyDescent="0.25">
      <c r="C158" s="42">
        <f>C154+1</f>
        <v>9</v>
      </c>
      <c r="D158" s="42" t="s">
        <v>113</v>
      </c>
      <c r="E158" s="43" t="s">
        <v>572</v>
      </c>
      <c r="F158" s="44" t="s">
        <v>573</v>
      </c>
      <c r="G158" s="45" t="s">
        <v>227</v>
      </c>
      <c r="H158" s="46">
        <f>H161</f>
        <v>48.540000000000006</v>
      </c>
      <c r="I158" s="47"/>
      <c r="J158" s="48">
        <f>ROUND(I158*H158,2)</f>
        <v>0</v>
      </c>
      <c r="K158" s="153" t="s">
        <v>725</v>
      </c>
      <c r="M158" s="49"/>
      <c r="N158" s="50"/>
      <c r="P158" s="51"/>
      <c r="Q158" s="51"/>
      <c r="R158" s="51"/>
      <c r="S158" s="51"/>
      <c r="T158" s="52"/>
      <c r="AR158" s="53"/>
      <c r="AT158" s="53"/>
      <c r="AU158" s="53"/>
      <c r="AY158" s="1"/>
      <c r="BE158" s="54"/>
      <c r="BF158" s="54"/>
      <c r="BG158" s="54"/>
      <c r="BH158" s="54"/>
      <c r="BI158" s="54"/>
      <c r="BJ158" s="1"/>
      <c r="BK158" s="54"/>
      <c r="BL158" s="1"/>
      <c r="BM158" s="53"/>
    </row>
    <row r="159" spans="3:65" s="4" customFormat="1" ht="11.25" customHeight="1" x14ac:dyDescent="0.25">
      <c r="C159" s="55"/>
      <c r="D159" s="154" t="s">
        <v>119</v>
      </c>
      <c r="E159" s="58" t="s">
        <v>2</v>
      </c>
      <c r="F159" s="155" t="s">
        <v>575</v>
      </c>
      <c r="G159" s="55"/>
      <c r="H159" s="58" t="s">
        <v>2</v>
      </c>
      <c r="I159" s="156"/>
      <c r="J159" s="55"/>
      <c r="K159" s="55"/>
      <c r="M159" s="49"/>
      <c r="N159" s="50"/>
      <c r="P159" s="51"/>
      <c r="Q159" s="51"/>
      <c r="R159" s="51"/>
      <c r="S159" s="51"/>
      <c r="T159" s="52"/>
      <c r="AR159" s="53"/>
      <c r="AT159" s="53"/>
      <c r="AU159" s="53"/>
      <c r="AY159" s="1"/>
      <c r="BE159" s="54"/>
      <c r="BF159" s="54"/>
      <c r="BG159" s="54"/>
      <c r="BH159" s="54"/>
      <c r="BI159" s="54"/>
      <c r="BJ159" s="1"/>
      <c r="BK159" s="54"/>
      <c r="BL159" s="1"/>
      <c r="BM159" s="53"/>
    </row>
    <row r="160" spans="3:65" s="4" customFormat="1" ht="11.25" customHeight="1" x14ac:dyDescent="0.25">
      <c r="C160" s="59"/>
      <c r="D160" s="154" t="s">
        <v>119</v>
      </c>
      <c r="E160" s="62" t="s">
        <v>2</v>
      </c>
      <c r="F160" s="157" t="s">
        <v>719</v>
      </c>
      <c r="G160" s="59"/>
      <c r="H160" s="158">
        <f>15.91+15.94+16.69</f>
        <v>48.540000000000006</v>
      </c>
      <c r="I160" s="159"/>
      <c r="J160" s="59"/>
      <c r="K160" s="59"/>
      <c r="M160" s="49"/>
      <c r="N160" s="50"/>
      <c r="P160" s="51"/>
      <c r="Q160" s="51"/>
      <c r="R160" s="51"/>
      <c r="S160" s="51"/>
      <c r="T160" s="52"/>
      <c r="AR160" s="53"/>
      <c r="AT160" s="53"/>
      <c r="AU160" s="53"/>
      <c r="AY160" s="1"/>
      <c r="BE160" s="54"/>
      <c r="BF160" s="54"/>
      <c r="BG160" s="54"/>
      <c r="BH160" s="54"/>
      <c r="BI160" s="54"/>
      <c r="BJ160" s="1"/>
      <c r="BK160" s="54"/>
      <c r="BL160" s="1"/>
      <c r="BM160" s="53"/>
    </row>
    <row r="161" spans="3:65" s="4" customFormat="1" ht="11.25" customHeight="1" x14ac:dyDescent="0.25">
      <c r="C161" s="63"/>
      <c r="D161" s="154" t="s">
        <v>119</v>
      </c>
      <c r="E161" s="66" t="s">
        <v>2</v>
      </c>
      <c r="F161" s="160" t="s">
        <v>123</v>
      </c>
      <c r="G161" s="63"/>
      <c r="H161" s="161">
        <f>SUM(H160)</f>
        <v>48.540000000000006</v>
      </c>
      <c r="I161" s="162"/>
      <c r="J161" s="63"/>
      <c r="K161" s="63"/>
      <c r="M161" s="49"/>
      <c r="N161" s="50"/>
      <c r="P161" s="51"/>
      <c r="Q161" s="51"/>
      <c r="R161" s="51"/>
      <c r="S161" s="51"/>
      <c r="T161" s="52"/>
      <c r="AR161" s="53"/>
      <c r="AT161" s="53"/>
      <c r="AU161" s="53"/>
      <c r="AY161" s="1"/>
      <c r="BE161" s="54"/>
      <c r="BF161" s="54"/>
      <c r="BG161" s="54"/>
      <c r="BH161" s="54"/>
      <c r="BI161" s="54"/>
      <c r="BJ161" s="1"/>
      <c r="BK161" s="54"/>
      <c r="BL161" s="1"/>
      <c r="BM161" s="53"/>
    </row>
    <row r="162" spans="3:65" s="4" customFormat="1" ht="24" customHeight="1" x14ac:dyDescent="0.25">
      <c r="C162" s="67">
        <f>C158+1</f>
        <v>10</v>
      </c>
      <c r="D162" s="67" t="s">
        <v>209</v>
      </c>
      <c r="E162" s="68" t="s">
        <v>577</v>
      </c>
      <c r="F162" s="69" t="s">
        <v>578</v>
      </c>
      <c r="G162" s="70" t="s">
        <v>227</v>
      </c>
      <c r="H162" s="71">
        <f>H163</f>
        <v>53.394000000000013</v>
      </c>
      <c r="I162" s="182"/>
      <c r="J162" s="73">
        <f>ROUND(I162*H162,2)</f>
        <v>0</v>
      </c>
      <c r="K162" s="166" t="s">
        <v>725</v>
      </c>
      <c r="M162" s="49"/>
      <c r="N162" s="50"/>
      <c r="P162" s="51"/>
      <c r="Q162" s="51"/>
      <c r="R162" s="51"/>
      <c r="S162" s="51"/>
      <c r="T162" s="52"/>
      <c r="AR162" s="53"/>
      <c r="AT162" s="53"/>
      <c r="AU162" s="53"/>
      <c r="AY162" s="1"/>
      <c r="BE162" s="54"/>
      <c r="BF162" s="54"/>
      <c r="BG162" s="54"/>
      <c r="BH162" s="54"/>
      <c r="BI162" s="54"/>
      <c r="BJ162" s="1"/>
      <c r="BK162" s="54"/>
      <c r="BL162" s="1"/>
      <c r="BM162" s="53"/>
    </row>
    <row r="163" spans="3:65" s="4" customFormat="1" ht="11.25" customHeight="1" x14ac:dyDescent="0.25">
      <c r="C163" s="59"/>
      <c r="D163" s="154" t="s">
        <v>119</v>
      </c>
      <c r="E163" s="59"/>
      <c r="F163" s="157" t="str">
        <f>CONCATENATE(H158,"*1,1 'Přepočtené koeficientem množství")</f>
        <v>48,54*1,1 'Přepočtené koeficientem množství</v>
      </c>
      <c r="G163" s="59"/>
      <c r="H163" s="158">
        <f>H158*1.1</f>
        <v>53.394000000000013</v>
      </c>
      <c r="I163" s="159"/>
      <c r="J163" s="59"/>
      <c r="K163" s="59"/>
      <c r="M163" s="49"/>
      <c r="N163" s="50"/>
      <c r="P163" s="51"/>
      <c r="Q163" s="51"/>
      <c r="R163" s="51"/>
      <c r="S163" s="51"/>
      <c r="T163" s="52"/>
      <c r="AR163" s="53"/>
      <c r="AT163" s="53"/>
      <c r="AU163" s="53"/>
      <c r="AY163" s="1"/>
      <c r="BE163" s="54"/>
      <c r="BF163" s="54"/>
      <c r="BG163" s="54"/>
      <c r="BH163" s="54"/>
      <c r="BI163" s="54"/>
      <c r="BJ163" s="1"/>
      <c r="BK163" s="54"/>
      <c r="BL163" s="1"/>
      <c r="BM163" s="53"/>
    </row>
    <row r="164" spans="3:65" s="4" customFormat="1" ht="42.6" customHeight="1" x14ac:dyDescent="0.25">
      <c r="C164" s="42">
        <f>C162+1</f>
        <v>11</v>
      </c>
      <c r="D164" s="42" t="s">
        <v>113</v>
      </c>
      <c r="E164" s="43" t="s">
        <v>581</v>
      </c>
      <c r="F164" s="44" t="s">
        <v>582</v>
      </c>
      <c r="G164" s="45" t="s">
        <v>227</v>
      </c>
      <c r="H164" s="46">
        <f>H167</f>
        <v>48.540000000000006</v>
      </c>
      <c r="I164" s="47"/>
      <c r="J164" s="48">
        <f>ROUND(I164*H164,2)</f>
        <v>0</v>
      </c>
      <c r="K164" s="153" t="s">
        <v>725</v>
      </c>
      <c r="M164" s="49"/>
      <c r="N164" s="50"/>
      <c r="P164" s="51"/>
      <c r="Q164" s="51"/>
      <c r="R164" s="51"/>
      <c r="S164" s="51"/>
      <c r="T164" s="52"/>
      <c r="AR164" s="53"/>
      <c r="AT164" s="53"/>
      <c r="AU164" s="53"/>
      <c r="AY164" s="1"/>
      <c r="BE164" s="54"/>
      <c r="BF164" s="54"/>
      <c r="BG164" s="54"/>
      <c r="BH164" s="54"/>
      <c r="BI164" s="54"/>
      <c r="BJ164" s="1"/>
      <c r="BK164" s="54"/>
      <c r="BL164" s="1"/>
      <c r="BM164" s="53"/>
    </row>
    <row r="165" spans="3:65" s="4" customFormat="1" ht="11.25" customHeight="1" x14ac:dyDescent="0.25">
      <c r="C165" s="55"/>
      <c r="D165" s="154" t="s">
        <v>119</v>
      </c>
      <c r="E165" s="58" t="s">
        <v>2</v>
      </c>
      <c r="F165" s="155" t="s">
        <v>584</v>
      </c>
      <c r="G165" s="55"/>
      <c r="H165" s="58" t="s">
        <v>2</v>
      </c>
      <c r="I165" s="156"/>
      <c r="J165" s="55"/>
      <c r="K165" s="55"/>
      <c r="M165" s="49"/>
      <c r="N165" s="50"/>
      <c r="P165" s="51"/>
      <c r="Q165" s="51"/>
      <c r="R165" s="51"/>
      <c r="S165" s="51"/>
      <c r="T165" s="52"/>
      <c r="AR165" s="53"/>
      <c r="AT165" s="53"/>
      <c r="AU165" s="53"/>
      <c r="AY165" s="1"/>
      <c r="BE165" s="54"/>
      <c r="BF165" s="54"/>
      <c r="BG165" s="54"/>
      <c r="BH165" s="54"/>
      <c r="BI165" s="54"/>
      <c r="BJ165" s="1"/>
      <c r="BK165" s="54"/>
      <c r="BL165" s="1"/>
      <c r="BM165" s="53"/>
    </row>
    <row r="166" spans="3:65" s="4" customFormat="1" ht="11.25" customHeight="1" x14ac:dyDescent="0.25">
      <c r="C166" s="59"/>
      <c r="D166" s="154" t="s">
        <v>119</v>
      </c>
      <c r="E166" s="62" t="s">
        <v>2</v>
      </c>
      <c r="F166" s="165">
        <f>H158</f>
        <v>48.540000000000006</v>
      </c>
      <c r="G166" s="59"/>
      <c r="H166" s="158">
        <f>H158</f>
        <v>48.540000000000006</v>
      </c>
      <c r="I166" s="159"/>
      <c r="J166" s="59"/>
      <c r="K166" s="59"/>
      <c r="M166" s="49"/>
      <c r="N166" s="50"/>
      <c r="P166" s="51"/>
      <c r="Q166" s="51"/>
      <c r="R166" s="51"/>
      <c r="S166" s="51"/>
      <c r="T166" s="52"/>
      <c r="AR166" s="53"/>
      <c r="AT166" s="53"/>
      <c r="AU166" s="53"/>
      <c r="AY166" s="1"/>
      <c r="BE166" s="54"/>
      <c r="BF166" s="54"/>
      <c r="BG166" s="54"/>
      <c r="BH166" s="54"/>
      <c r="BI166" s="54"/>
      <c r="BJ166" s="1"/>
      <c r="BK166" s="54"/>
      <c r="BL166" s="1"/>
      <c r="BM166" s="53"/>
    </row>
    <row r="167" spans="3:65" s="4" customFormat="1" ht="11.25" customHeight="1" x14ac:dyDescent="0.25">
      <c r="C167" s="63"/>
      <c r="D167" s="154" t="s">
        <v>119</v>
      </c>
      <c r="E167" s="66" t="s">
        <v>2</v>
      </c>
      <c r="F167" s="160" t="s">
        <v>123</v>
      </c>
      <c r="G167" s="63"/>
      <c r="H167" s="161">
        <f>SUM(H166)</f>
        <v>48.540000000000006</v>
      </c>
      <c r="I167" s="162"/>
      <c r="J167" s="63"/>
      <c r="K167" s="63"/>
      <c r="M167" s="49"/>
      <c r="N167" s="50"/>
      <c r="P167" s="51"/>
      <c r="Q167" s="51"/>
      <c r="R167" s="51"/>
      <c r="S167" s="51"/>
      <c r="T167" s="52"/>
      <c r="AR167" s="53"/>
      <c r="AT167" s="53"/>
      <c r="AU167" s="53"/>
      <c r="AY167" s="1"/>
      <c r="BE167" s="54"/>
      <c r="BF167" s="54"/>
      <c r="BG167" s="54"/>
      <c r="BH167" s="54"/>
      <c r="BI167" s="54"/>
      <c r="BJ167" s="1"/>
      <c r="BK167" s="54"/>
      <c r="BL167" s="1"/>
      <c r="BM167" s="53"/>
    </row>
    <row r="168" spans="3:65" s="4" customFormat="1" ht="24" customHeight="1" x14ac:dyDescent="0.25">
      <c r="C168" s="67">
        <f>C164+1</f>
        <v>12</v>
      </c>
      <c r="D168" s="67" t="s">
        <v>209</v>
      </c>
      <c r="E168" s="68" t="s">
        <v>376</v>
      </c>
      <c r="F168" s="69" t="s">
        <v>377</v>
      </c>
      <c r="G168" s="70" t="s">
        <v>227</v>
      </c>
      <c r="H168" s="71">
        <f>H162</f>
        <v>53.394000000000013</v>
      </c>
      <c r="I168" s="72"/>
      <c r="J168" s="73">
        <f>ROUND(I168*H168,2)</f>
        <v>0</v>
      </c>
      <c r="K168" s="166" t="s">
        <v>725</v>
      </c>
      <c r="M168" s="49"/>
      <c r="N168" s="50"/>
      <c r="P168" s="51"/>
      <c r="Q168" s="51"/>
      <c r="R168" s="51"/>
      <c r="S168" s="51"/>
      <c r="T168" s="52"/>
      <c r="AR168" s="53"/>
      <c r="AT168" s="53"/>
      <c r="AU168" s="53"/>
      <c r="AY168" s="1"/>
      <c r="BE168" s="54"/>
      <c r="BF168" s="54"/>
      <c r="BG168" s="54"/>
      <c r="BH168" s="54"/>
      <c r="BI168" s="54"/>
      <c r="BJ168" s="1"/>
      <c r="BK168" s="54"/>
      <c r="BL168" s="1"/>
      <c r="BM168" s="53"/>
    </row>
    <row r="169" spans="3:65" s="4" customFormat="1" ht="24" customHeight="1" x14ac:dyDescent="0.25">
      <c r="C169" s="67">
        <f>C168+1</f>
        <v>13</v>
      </c>
      <c r="D169" s="67" t="s">
        <v>209</v>
      </c>
      <c r="E169" s="68" t="s">
        <v>722</v>
      </c>
      <c r="F169" s="69" t="s">
        <v>723</v>
      </c>
      <c r="G169" s="70" t="s">
        <v>724</v>
      </c>
      <c r="H169" s="71">
        <v>3</v>
      </c>
      <c r="I169" s="72"/>
      <c r="J169" s="73">
        <f>ROUND(I169*H169,2)</f>
        <v>0</v>
      </c>
      <c r="K169" s="166" t="s">
        <v>725</v>
      </c>
      <c r="M169" s="49"/>
      <c r="N169" s="50"/>
      <c r="P169" s="51"/>
      <c r="Q169" s="51"/>
      <c r="R169" s="51"/>
      <c r="S169" s="51"/>
      <c r="T169" s="52"/>
      <c r="AR169" s="53"/>
      <c r="AT169" s="53"/>
      <c r="AU169" s="53"/>
      <c r="AY169" s="1"/>
      <c r="BE169" s="54"/>
      <c r="BF169" s="54"/>
      <c r="BG169" s="54"/>
      <c r="BH169" s="54"/>
      <c r="BI169" s="54"/>
      <c r="BJ169" s="1"/>
      <c r="BK169" s="54"/>
      <c r="BL169" s="1"/>
      <c r="BM169" s="53"/>
    </row>
    <row r="170" spans="3:65" s="4" customFormat="1" ht="43.15" customHeight="1" x14ac:dyDescent="0.25">
      <c r="C170" s="42">
        <f>C169+1</f>
        <v>14</v>
      </c>
      <c r="D170" s="42" t="s">
        <v>113</v>
      </c>
      <c r="E170" s="43" t="s">
        <v>173</v>
      </c>
      <c r="F170" s="44" t="s">
        <v>174</v>
      </c>
      <c r="G170" s="45" t="s">
        <v>16</v>
      </c>
      <c r="H170" s="46">
        <f>H173</f>
        <v>210</v>
      </c>
      <c r="I170" s="47"/>
      <c r="J170" s="48">
        <f>ROUND(I170*H170,2)</f>
        <v>0</v>
      </c>
      <c r="K170" s="153" t="s">
        <v>725</v>
      </c>
      <c r="M170" s="49"/>
      <c r="N170" s="50"/>
      <c r="P170" s="51"/>
      <c r="Q170" s="51"/>
      <c r="R170" s="51"/>
      <c r="S170" s="51"/>
      <c r="T170" s="52"/>
      <c r="AR170" s="53"/>
      <c r="AT170" s="53"/>
      <c r="AU170" s="53"/>
      <c r="AY170" s="1"/>
      <c r="BE170" s="54"/>
      <c r="BF170" s="54"/>
      <c r="BG170" s="54"/>
      <c r="BH170" s="54"/>
      <c r="BI170" s="54"/>
      <c r="BJ170" s="1"/>
      <c r="BK170" s="54"/>
      <c r="BL170" s="1"/>
      <c r="BM170" s="53"/>
    </row>
    <row r="171" spans="3:65" s="4" customFormat="1" ht="11.25" customHeight="1" x14ac:dyDescent="0.25">
      <c r="C171" s="55"/>
      <c r="D171" s="154" t="s">
        <v>119</v>
      </c>
      <c r="E171" s="58" t="s">
        <v>2</v>
      </c>
      <c r="F171" s="155" t="s">
        <v>588</v>
      </c>
      <c r="G171" s="55"/>
      <c r="H171" s="58" t="s">
        <v>2</v>
      </c>
      <c r="I171" s="156"/>
      <c r="J171" s="55"/>
      <c r="K171" s="55"/>
      <c r="M171" s="49"/>
      <c r="N171" s="50"/>
      <c r="P171" s="51"/>
      <c r="Q171" s="51"/>
      <c r="R171" s="51"/>
      <c r="S171" s="51"/>
      <c r="T171" s="52"/>
      <c r="AR171" s="53"/>
      <c r="AT171" s="53"/>
      <c r="AU171" s="53"/>
      <c r="AY171" s="1"/>
      <c r="BE171" s="54"/>
      <c r="BF171" s="54"/>
      <c r="BG171" s="54"/>
      <c r="BH171" s="54"/>
      <c r="BI171" s="54"/>
      <c r="BJ171" s="1"/>
      <c r="BK171" s="54"/>
      <c r="BL171" s="1"/>
      <c r="BM171" s="53"/>
    </row>
    <row r="172" spans="3:65" s="4" customFormat="1" ht="11.25" customHeight="1" x14ac:dyDescent="0.25">
      <c r="C172" s="59"/>
      <c r="D172" s="154" t="s">
        <v>119</v>
      </c>
      <c r="E172" s="62" t="s">
        <v>2</v>
      </c>
      <c r="F172" s="157" t="s">
        <v>718</v>
      </c>
      <c r="G172" s="59"/>
      <c r="H172" s="158">
        <f>70*3</f>
        <v>210</v>
      </c>
      <c r="I172" s="159"/>
      <c r="J172" s="59"/>
      <c r="K172" s="59"/>
      <c r="M172" s="49"/>
      <c r="N172" s="50"/>
      <c r="P172" s="51"/>
      <c r="Q172" s="51"/>
      <c r="R172" s="51"/>
      <c r="S172" s="51"/>
      <c r="T172" s="52"/>
      <c r="AR172" s="53"/>
      <c r="AT172" s="53"/>
      <c r="AU172" s="53"/>
      <c r="AY172" s="1"/>
      <c r="BE172" s="54"/>
      <c r="BF172" s="54"/>
      <c r="BG172" s="54"/>
      <c r="BH172" s="54"/>
      <c r="BI172" s="54"/>
      <c r="BJ172" s="1"/>
      <c r="BK172" s="54"/>
      <c r="BL172" s="1"/>
      <c r="BM172" s="53"/>
    </row>
    <row r="173" spans="3:65" s="4" customFormat="1" ht="11.25" customHeight="1" x14ac:dyDescent="0.25">
      <c r="C173" s="63"/>
      <c r="D173" s="154" t="s">
        <v>119</v>
      </c>
      <c r="E173" s="66" t="s">
        <v>544</v>
      </c>
      <c r="F173" s="160" t="s">
        <v>123</v>
      </c>
      <c r="G173" s="63"/>
      <c r="H173" s="161">
        <f>SUM(H172)</f>
        <v>210</v>
      </c>
      <c r="I173" s="162"/>
      <c r="J173" s="63"/>
      <c r="K173" s="63"/>
      <c r="M173" s="49"/>
      <c r="N173" s="50"/>
      <c r="P173" s="51"/>
      <c r="Q173" s="51"/>
      <c r="R173" s="51"/>
      <c r="S173" s="51"/>
      <c r="T173" s="52"/>
      <c r="AR173" s="53"/>
      <c r="AT173" s="53"/>
      <c r="AU173" s="53"/>
      <c r="AY173" s="1"/>
      <c r="BE173" s="54"/>
      <c r="BF173" s="54"/>
      <c r="BG173" s="54"/>
      <c r="BH173" s="54"/>
      <c r="BI173" s="54"/>
      <c r="BJ173" s="1"/>
      <c r="BK173" s="54"/>
      <c r="BL173" s="1"/>
      <c r="BM173" s="53"/>
    </row>
    <row r="174" spans="3:65" s="4" customFormat="1" ht="44.45" customHeight="1" x14ac:dyDescent="0.25">
      <c r="C174" s="42">
        <f>C170+1</f>
        <v>15</v>
      </c>
      <c r="D174" s="42" t="s">
        <v>113</v>
      </c>
      <c r="E174" s="43" t="s">
        <v>590</v>
      </c>
      <c r="F174" s="44" t="s">
        <v>591</v>
      </c>
      <c r="G174" s="45" t="s">
        <v>116</v>
      </c>
      <c r="H174" s="46">
        <v>30</v>
      </c>
      <c r="I174" s="47"/>
      <c r="J174" s="48">
        <f>ROUND(I174*H174,2)</f>
        <v>0</v>
      </c>
      <c r="K174" s="153" t="s">
        <v>725</v>
      </c>
      <c r="M174" s="49"/>
      <c r="N174" s="50"/>
      <c r="P174" s="51"/>
      <c r="Q174" s="51"/>
      <c r="R174" s="51"/>
      <c r="S174" s="51"/>
      <c r="T174" s="52"/>
      <c r="AR174" s="53"/>
      <c r="AT174" s="53"/>
      <c r="AU174" s="53"/>
      <c r="AY174" s="1"/>
      <c r="BE174" s="54"/>
      <c r="BF174" s="54"/>
      <c r="BG174" s="54"/>
      <c r="BH174" s="54"/>
      <c r="BI174" s="54"/>
      <c r="BJ174" s="1"/>
      <c r="BK174" s="54"/>
      <c r="BL174" s="1"/>
      <c r="BM174" s="53"/>
    </row>
    <row r="175" spans="3:65" s="4" customFormat="1" ht="40.15" customHeight="1" x14ac:dyDescent="0.25">
      <c r="C175" s="42">
        <f>C174+1</f>
        <v>16</v>
      </c>
      <c r="D175" s="42" t="s">
        <v>113</v>
      </c>
      <c r="E175" s="43" t="s">
        <v>593</v>
      </c>
      <c r="F175" s="44" t="s">
        <v>594</v>
      </c>
      <c r="G175" s="45" t="s">
        <v>116</v>
      </c>
      <c r="H175" s="46">
        <v>30</v>
      </c>
      <c r="I175" s="47"/>
      <c r="J175" s="48">
        <f>ROUND(I175*H175,2)</f>
        <v>0</v>
      </c>
      <c r="K175" s="153" t="s">
        <v>725</v>
      </c>
      <c r="M175" s="49"/>
      <c r="N175" s="50"/>
      <c r="P175" s="51"/>
      <c r="Q175" s="51"/>
      <c r="R175" s="51"/>
      <c r="S175" s="51"/>
      <c r="T175" s="52"/>
      <c r="AR175" s="53"/>
      <c r="AT175" s="53"/>
      <c r="AU175" s="53"/>
      <c r="AY175" s="1"/>
      <c r="BE175" s="54"/>
      <c r="BF175" s="54"/>
      <c r="BG175" s="54"/>
      <c r="BH175" s="54"/>
      <c r="BI175" s="54"/>
      <c r="BJ175" s="1"/>
      <c r="BK175" s="54"/>
      <c r="BL175" s="1"/>
      <c r="BM175" s="53"/>
    </row>
    <row r="176" spans="3:65" s="4" customFormat="1" ht="64.900000000000006" customHeight="1" x14ac:dyDescent="0.25">
      <c r="C176" s="42">
        <f>C175+1</f>
        <v>17</v>
      </c>
      <c r="D176" s="42" t="s">
        <v>113</v>
      </c>
      <c r="E176" s="43" t="s">
        <v>178</v>
      </c>
      <c r="F176" s="44" t="s">
        <v>179</v>
      </c>
      <c r="G176" s="45" t="s">
        <v>16</v>
      </c>
      <c r="H176" s="46">
        <f>H180</f>
        <v>9</v>
      </c>
      <c r="I176" s="47"/>
      <c r="J176" s="48">
        <f>ROUND(I176*H176,2)</f>
        <v>0</v>
      </c>
      <c r="K176" s="153" t="s">
        <v>725</v>
      </c>
      <c r="M176" s="49"/>
      <c r="N176" s="50"/>
      <c r="P176" s="51"/>
      <c r="Q176" s="51"/>
      <c r="R176" s="51"/>
      <c r="S176" s="51"/>
      <c r="T176" s="52"/>
      <c r="AR176" s="53"/>
      <c r="AT176" s="53"/>
      <c r="AU176" s="53"/>
      <c r="AY176" s="1"/>
      <c r="BE176" s="54"/>
      <c r="BF176" s="54"/>
      <c r="BG176" s="54"/>
      <c r="BH176" s="54"/>
      <c r="BI176" s="54"/>
      <c r="BJ176" s="1"/>
      <c r="BK176" s="54"/>
      <c r="BL176" s="1"/>
      <c r="BM176" s="53"/>
    </row>
    <row r="177" spans="3:65" s="4" customFormat="1" ht="11.25" customHeight="1" x14ac:dyDescent="0.25">
      <c r="C177" s="55"/>
      <c r="D177" s="154" t="s">
        <v>119</v>
      </c>
      <c r="E177" s="58" t="s">
        <v>2</v>
      </c>
      <c r="F177" s="155" t="s">
        <v>597</v>
      </c>
      <c r="G177" s="55"/>
      <c r="H177" s="58" t="s">
        <v>2</v>
      </c>
      <c r="I177" s="156"/>
      <c r="J177" s="55"/>
      <c r="K177" s="55"/>
      <c r="M177" s="49"/>
      <c r="N177" s="50"/>
      <c r="P177" s="51"/>
      <c r="Q177" s="51"/>
      <c r="R177" s="51"/>
      <c r="S177" s="51"/>
      <c r="T177" s="52"/>
      <c r="AR177" s="53"/>
      <c r="AT177" s="53"/>
      <c r="AU177" s="53"/>
      <c r="AY177" s="1"/>
      <c r="BE177" s="54"/>
      <c r="BF177" s="54"/>
      <c r="BG177" s="54"/>
      <c r="BH177" s="54"/>
      <c r="BI177" s="54"/>
      <c r="BJ177" s="1"/>
      <c r="BK177" s="54"/>
      <c r="BL177" s="1"/>
      <c r="BM177" s="53"/>
    </row>
    <row r="178" spans="3:65" s="4" customFormat="1" ht="11.25" customHeight="1" x14ac:dyDescent="0.25">
      <c r="C178" s="59"/>
      <c r="D178" s="154" t="s">
        <v>119</v>
      </c>
      <c r="E178" s="62" t="s">
        <v>2</v>
      </c>
      <c r="F178" s="157" t="s">
        <v>717</v>
      </c>
      <c r="G178" s="59"/>
      <c r="H178" s="158">
        <f>73*3</f>
        <v>219</v>
      </c>
      <c r="I178" s="159"/>
      <c r="J178" s="59"/>
      <c r="K178" s="59"/>
      <c r="M178" s="49"/>
      <c r="N178" s="50"/>
      <c r="P178" s="51"/>
      <c r="Q178" s="51"/>
      <c r="R178" s="51"/>
      <c r="S178" s="51"/>
      <c r="T178" s="52"/>
      <c r="AR178" s="53"/>
      <c r="AT178" s="53"/>
      <c r="AU178" s="53"/>
      <c r="AY178" s="1"/>
      <c r="BE178" s="54"/>
      <c r="BF178" s="54"/>
      <c r="BG178" s="54"/>
      <c r="BH178" s="54"/>
      <c r="BI178" s="54"/>
      <c r="BJ178" s="1"/>
      <c r="BK178" s="54"/>
      <c r="BL178" s="1"/>
      <c r="BM178" s="53"/>
    </row>
    <row r="179" spans="3:65" s="4" customFormat="1" ht="11.25" customHeight="1" x14ac:dyDescent="0.25">
      <c r="C179" s="59"/>
      <c r="D179" s="154" t="s">
        <v>119</v>
      </c>
      <c r="E179" s="62" t="s">
        <v>2</v>
      </c>
      <c r="F179" s="171" t="s">
        <v>720</v>
      </c>
      <c r="G179" s="59"/>
      <c r="H179" s="158">
        <f>-70*3</f>
        <v>-210</v>
      </c>
      <c r="I179" s="159"/>
      <c r="J179" s="59"/>
      <c r="K179" s="59"/>
      <c r="M179" s="49"/>
      <c r="N179" s="50"/>
      <c r="P179" s="51"/>
      <c r="Q179" s="51"/>
      <c r="R179" s="51"/>
      <c r="S179" s="51"/>
      <c r="T179" s="52"/>
      <c r="AR179" s="53"/>
      <c r="AT179" s="53"/>
      <c r="AU179" s="53"/>
      <c r="AY179" s="1"/>
      <c r="BE179" s="54"/>
      <c r="BF179" s="54"/>
      <c r="BG179" s="54"/>
      <c r="BH179" s="54"/>
      <c r="BI179" s="54"/>
      <c r="BJ179" s="1"/>
      <c r="BK179" s="54"/>
      <c r="BL179" s="1"/>
      <c r="BM179" s="53"/>
    </row>
    <row r="180" spans="3:65" s="4" customFormat="1" ht="11.25" customHeight="1" x14ac:dyDescent="0.25">
      <c r="C180" s="63"/>
      <c r="D180" s="154" t="s">
        <v>119</v>
      </c>
      <c r="E180" s="66" t="s">
        <v>2</v>
      </c>
      <c r="F180" s="160" t="s">
        <v>123</v>
      </c>
      <c r="G180" s="63"/>
      <c r="H180" s="161">
        <f>SUM(H178:H179)</f>
        <v>9</v>
      </c>
      <c r="I180" s="162"/>
      <c r="J180" s="63"/>
      <c r="K180" s="63"/>
      <c r="M180" s="49"/>
      <c r="N180" s="50"/>
      <c r="P180" s="51"/>
      <c r="Q180" s="51"/>
      <c r="R180" s="51"/>
      <c r="S180" s="51"/>
      <c r="T180" s="52"/>
      <c r="AR180" s="53"/>
      <c r="AT180" s="53"/>
      <c r="AU180" s="53"/>
      <c r="AY180" s="1"/>
      <c r="BE180" s="54"/>
      <c r="BF180" s="54"/>
      <c r="BG180" s="54"/>
      <c r="BH180" s="54"/>
      <c r="BI180" s="54"/>
      <c r="BJ180" s="1"/>
      <c r="BK180" s="54"/>
      <c r="BL180" s="1"/>
      <c r="BM180" s="53"/>
    </row>
    <row r="181" spans="3:65" s="4" customFormat="1" ht="67.900000000000006" customHeight="1" x14ac:dyDescent="0.25">
      <c r="C181" s="42">
        <f>C176+1</f>
        <v>18</v>
      </c>
      <c r="D181" s="42" t="s">
        <v>113</v>
      </c>
      <c r="E181" s="43" t="s">
        <v>184</v>
      </c>
      <c r="F181" s="44" t="s">
        <v>185</v>
      </c>
      <c r="G181" s="45" t="s">
        <v>16</v>
      </c>
      <c r="H181" s="46">
        <f>H182</f>
        <v>45</v>
      </c>
      <c r="I181" s="47"/>
      <c r="J181" s="48">
        <f>ROUND(I181*H181,2)</f>
        <v>0</v>
      </c>
      <c r="K181" s="153" t="s">
        <v>725</v>
      </c>
      <c r="M181" s="49"/>
      <c r="N181" s="50"/>
      <c r="P181" s="51"/>
      <c r="Q181" s="51"/>
      <c r="R181" s="51"/>
      <c r="S181" s="51"/>
      <c r="T181" s="52"/>
      <c r="AR181" s="53"/>
      <c r="AT181" s="53"/>
      <c r="AU181" s="53"/>
      <c r="AY181" s="1"/>
      <c r="BE181" s="54"/>
      <c r="BF181" s="54"/>
      <c r="BG181" s="54"/>
      <c r="BH181" s="54"/>
      <c r="BI181" s="54"/>
      <c r="BJ181" s="1"/>
      <c r="BK181" s="54"/>
      <c r="BL181" s="1"/>
      <c r="BM181" s="53"/>
    </row>
    <row r="182" spans="3:65" s="4" customFormat="1" ht="11.25" customHeight="1" x14ac:dyDescent="0.25">
      <c r="C182" s="59"/>
      <c r="D182" s="154" t="s">
        <v>119</v>
      </c>
      <c r="E182" s="59"/>
      <c r="F182" s="157" t="str">
        <f>CONCATENATE(H176,"*5 'Přepočtené koeficientem množství")</f>
        <v>9*5 'Přepočtené koeficientem množství</v>
      </c>
      <c r="G182" s="59"/>
      <c r="H182" s="158">
        <f>H176*5</f>
        <v>45</v>
      </c>
      <c r="I182" s="159"/>
      <c r="J182" s="59"/>
      <c r="K182" s="59"/>
      <c r="M182" s="49"/>
      <c r="N182" s="50"/>
      <c r="P182" s="51"/>
      <c r="Q182" s="51"/>
      <c r="R182" s="51"/>
      <c r="S182" s="51"/>
      <c r="T182" s="52"/>
      <c r="AR182" s="53"/>
      <c r="AT182" s="53"/>
      <c r="AU182" s="53"/>
      <c r="AY182" s="1"/>
      <c r="BE182" s="54"/>
      <c r="BF182" s="54"/>
      <c r="BG182" s="54"/>
      <c r="BH182" s="54"/>
      <c r="BI182" s="54"/>
      <c r="BJ182" s="1"/>
      <c r="BK182" s="54"/>
      <c r="BL182" s="1"/>
      <c r="BM182" s="53"/>
    </row>
    <row r="183" spans="3:65" s="4" customFormat="1" ht="45" customHeight="1" x14ac:dyDescent="0.25">
      <c r="C183" s="42">
        <f>C181+1</f>
        <v>19</v>
      </c>
      <c r="D183" s="42" t="s">
        <v>113</v>
      </c>
      <c r="E183" s="43" t="s">
        <v>188</v>
      </c>
      <c r="F183" s="44" t="s">
        <v>189</v>
      </c>
      <c r="G183" s="45" t="s">
        <v>190</v>
      </c>
      <c r="H183" s="46">
        <f>H184</f>
        <v>162</v>
      </c>
      <c r="I183" s="47"/>
      <c r="J183" s="48">
        <f>ROUND(I183*H183,2)</f>
        <v>0</v>
      </c>
      <c r="K183" s="153" t="s">
        <v>725</v>
      </c>
      <c r="M183" s="49"/>
      <c r="N183" s="50"/>
      <c r="P183" s="51"/>
      <c r="Q183" s="51"/>
      <c r="R183" s="51"/>
      <c r="S183" s="51"/>
      <c r="T183" s="52"/>
      <c r="AR183" s="53"/>
      <c r="AT183" s="53"/>
      <c r="AU183" s="53"/>
      <c r="AY183" s="1"/>
      <c r="BE183" s="54"/>
      <c r="BF183" s="54"/>
      <c r="BG183" s="54"/>
      <c r="BH183" s="54"/>
      <c r="BI183" s="54"/>
      <c r="BJ183" s="1"/>
      <c r="BK183" s="54"/>
      <c r="BL183" s="1"/>
      <c r="BM183" s="53"/>
    </row>
    <row r="184" spans="3:65" s="4" customFormat="1" ht="11.25" customHeight="1" x14ac:dyDescent="0.25">
      <c r="C184" s="59"/>
      <c r="D184" s="154" t="s">
        <v>119</v>
      </c>
      <c r="E184" s="59"/>
      <c r="F184" s="157" t="str">
        <f>CONCATENATE(H176,"*18 'Přepočtené koeficientem množství")</f>
        <v>9*18 'Přepočtené koeficientem množství</v>
      </c>
      <c r="G184" s="59"/>
      <c r="H184" s="158">
        <f>H176*18</f>
        <v>162</v>
      </c>
      <c r="I184" s="159"/>
      <c r="J184" s="59"/>
      <c r="K184" s="59"/>
      <c r="M184" s="49"/>
      <c r="N184" s="50"/>
      <c r="P184" s="51"/>
      <c r="Q184" s="51"/>
      <c r="R184" s="51"/>
      <c r="S184" s="51"/>
      <c r="T184" s="52"/>
      <c r="AR184" s="53"/>
      <c r="AT184" s="53"/>
      <c r="AU184" s="53"/>
      <c r="AY184" s="1"/>
      <c r="BE184" s="54"/>
      <c r="BF184" s="54"/>
      <c r="BG184" s="54"/>
      <c r="BH184" s="54"/>
      <c r="BI184" s="54"/>
      <c r="BJ184" s="1"/>
      <c r="BK184" s="54"/>
      <c r="BL184" s="1"/>
      <c r="BM184" s="53"/>
    </row>
    <row r="185" spans="3:65" s="4" customFormat="1" ht="48" customHeight="1" x14ac:dyDescent="0.25">
      <c r="C185" s="42">
        <f>C183+1</f>
        <v>20</v>
      </c>
      <c r="D185" s="42" t="s">
        <v>113</v>
      </c>
      <c r="E185" s="43" t="s">
        <v>199</v>
      </c>
      <c r="F185" s="44" t="s">
        <v>200</v>
      </c>
      <c r="G185" s="45" t="s">
        <v>116</v>
      </c>
      <c r="H185" s="46">
        <f>H188</f>
        <v>12</v>
      </c>
      <c r="I185" s="47"/>
      <c r="J185" s="48">
        <f>ROUND(I185*H185,2)</f>
        <v>0</v>
      </c>
      <c r="K185" s="153" t="s">
        <v>725</v>
      </c>
      <c r="M185" s="49"/>
      <c r="N185" s="50"/>
      <c r="P185" s="51"/>
      <c r="Q185" s="51"/>
      <c r="R185" s="51"/>
      <c r="S185" s="51"/>
      <c r="T185" s="52"/>
      <c r="AR185" s="53"/>
      <c r="AT185" s="53"/>
      <c r="AU185" s="53"/>
      <c r="AY185" s="1"/>
      <c r="BE185" s="54"/>
      <c r="BF185" s="54"/>
      <c r="BG185" s="54"/>
      <c r="BH185" s="54"/>
      <c r="BI185" s="54"/>
      <c r="BJ185" s="1"/>
      <c r="BK185" s="54"/>
      <c r="BL185" s="1"/>
      <c r="BM185" s="53"/>
    </row>
    <row r="186" spans="3:65" s="4" customFormat="1" ht="11.25" customHeight="1" x14ac:dyDescent="0.25">
      <c r="C186" s="55"/>
      <c r="D186" s="154" t="s">
        <v>119</v>
      </c>
      <c r="E186" s="58" t="s">
        <v>2</v>
      </c>
      <c r="F186" s="155" t="s">
        <v>202</v>
      </c>
      <c r="G186" s="55"/>
      <c r="H186" s="58" t="s">
        <v>2</v>
      </c>
      <c r="I186" s="156"/>
      <c r="J186" s="55"/>
      <c r="K186" s="55"/>
      <c r="M186" s="49"/>
      <c r="N186" s="50"/>
      <c r="P186" s="51"/>
      <c r="Q186" s="51"/>
      <c r="R186" s="51"/>
      <c r="S186" s="51"/>
      <c r="T186" s="52"/>
      <c r="AR186" s="53"/>
      <c r="AT186" s="53"/>
      <c r="AU186" s="53"/>
      <c r="AY186" s="1"/>
      <c r="BE186" s="54"/>
      <c r="BF186" s="54"/>
      <c r="BG186" s="54"/>
      <c r="BH186" s="54"/>
      <c r="BI186" s="54"/>
      <c r="BJ186" s="1"/>
      <c r="BK186" s="54"/>
      <c r="BL186" s="1"/>
      <c r="BM186" s="53"/>
    </row>
    <row r="187" spans="3:65" s="4" customFormat="1" ht="11.25" customHeight="1" x14ac:dyDescent="0.25">
      <c r="C187" s="59"/>
      <c r="D187" s="154" t="s">
        <v>119</v>
      </c>
      <c r="E187" s="62" t="s">
        <v>2</v>
      </c>
      <c r="F187" s="157" t="s">
        <v>721</v>
      </c>
      <c r="G187" s="59"/>
      <c r="H187" s="158">
        <f>$H$123</f>
        <v>12</v>
      </c>
      <c r="I187" s="159"/>
      <c r="J187" s="59"/>
      <c r="K187" s="59"/>
      <c r="M187" s="49"/>
      <c r="N187" s="50"/>
      <c r="P187" s="51"/>
      <c r="Q187" s="51"/>
      <c r="R187" s="51"/>
      <c r="S187" s="51"/>
      <c r="T187" s="52"/>
      <c r="AR187" s="53"/>
      <c r="AT187" s="53"/>
      <c r="AU187" s="53"/>
      <c r="AY187" s="1"/>
      <c r="BE187" s="54"/>
      <c r="BF187" s="54"/>
      <c r="BG187" s="54"/>
      <c r="BH187" s="54"/>
      <c r="BI187" s="54"/>
      <c r="BJ187" s="1"/>
      <c r="BK187" s="54"/>
      <c r="BL187" s="1"/>
      <c r="BM187" s="53"/>
    </row>
    <row r="188" spans="3:65" s="4" customFormat="1" ht="11.25" customHeight="1" x14ac:dyDescent="0.25">
      <c r="C188" s="63"/>
      <c r="D188" s="154" t="s">
        <v>119</v>
      </c>
      <c r="E188" s="66"/>
      <c r="F188" s="160" t="s">
        <v>123</v>
      </c>
      <c r="G188" s="63"/>
      <c r="H188" s="161">
        <f>SUM(H187)</f>
        <v>12</v>
      </c>
      <c r="I188" s="162"/>
      <c r="J188" s="63"/>
      <c r="K188" s="63"/>
      <c r="M188" s="49"/>
      <c r="N188" s="50"/>
      <c r="P188" s="51"/>
      <c r="Q188" s="51"/>
      <c r="R188" s="51"/>
      <c r="S188" s="51"/>
      <c r="T188" s="52"/>
      <c r="AR188" s="53"/>
      <c r="AT188" s="53"/>
      <c r="AU188" s="53"/>
      <c r="AY188" s="1"/>
      <c r="BE188" s="54"/>
      <c r="BF188" s="54"/>
      <c r="BG188" s="54"/>
      <c r="BH188" s="54"/>
      <c r="BI188" s="54"/>
      <c r="BJ188" s="1"/>
      <c r="BK188" s="54"/>
      <c r="BL188" s="1"/>
      <c r="BM188" s="53"/>
    </row>
    <row r="189" spans="3:65" s="4" customFormat="1" ht="44.45" customHeight="1" x14ac:dyDescent="0.25">
      <c r="C189" s="42">
        <f>C185+1</f>
        <v>21</v>
      </c>
      <c r="D189" s="42" t="s">
        <v>113</v>
      </c>
      <c r="E189" s="43" t="s">
        <v>204</v>
      </c>
      <c r="F189" s="44" t="s">
        <v>205</v>
      </c>
      <c r="G189" s="45" t="s">
        <v>116</v>
      </c>
      <c r="H189" s="46">
        <f>H192</f>
        <v>12</v>
      </c>
      <c r="I189" s="47"/>
      <c r="J189" s="48">
        <f>ROUND(I189*H189,2)</f>
        <v>0</v>
      </c>
      <c r="K189" s="153" t="s">
        <v>725</v>
      </c>
      <c r="M189" s="49"/>
      <c r="N189" s="50"/>
      <c r="P189" s="51"/>
      <c r="Q189" s="51"/>
      <c r="R189" s="51"/>
      <c r="S189" s="51"/>
      <c r="T189" s="52"/>
      <c r="AR189" s="53"/>
      <c r="AT189" s="53"/>
      <c r="AU189" s="53"/>
      <c r="AY189" s="1"/>
      <c r="BE189" s="54"/>
      <c r="BF189" s="54"/>
      <c r="BG189" s="54"/>
      <c r="BH189" s="54"/>
      <c r="BI189" s="54"/>
      <c r="BJ189" s="1"/>
      <c r="BK189" s="54"/>
      <c r="BL189" s="1"/>
      <c r="BM189" s="53"/>
    </row>
    <row r="190" spans="3:65" s="4" customFormat="1" ht="11.25" customHeight="1" x14ac:dyDescent="0.25">
      <c r="C190" s="55"/>
      <c r="D190" s="154" t="s">
        <v>119</v>
      </c>
      <c r="E190" s="58" t="s">
        <v>2</v>
      </c>
      <c r="F190" s="155" t="s">
        <v>207</v>
      </c>
      <c r="G190" s="55"/>
      <c r="H190" s="58" t="s">
        <v>2</v>
      </c>
      <c r="I190" s="156"/>
      <c r="J190" s="55"/>
      <c r="K190" s="55"/>
      <c r="M190" s="49"/>
      <c r="N190" s="50"/>
      <c r="P190" s="51"/>
      <c r="Q190" s="51"/>
      <c r="R190" s="51"/>
      <c r="S190" s="51"/>
      <c r="T190" s="52"/>
      <c r="AR190" s="53"/>
      <c r="AT190" s="53"/>
      <c r="AU190" s="53"/>
      <c r="AY190" s="1"/>
      <c r="BE190" s="54"/>
      <c r="BF190" s="54"/>
      <c r="BG190" s="54"/>
      <c r="BH190" s="54"/>
      <c r="BI190" s="54"/>
      <c r="BJ190" s="1"/>
      <c r="BK190" s="54"/>
      <c r="BL190" s="1"/>
      <c r="BM190" s="53"/>
    </row>
    <row r="191" spans="3:65" s="4" customFormat="1" ht="11.25" customHeight="1" x14ac:dyDescent="0.25">
      <c r="C191" s="59"/>
      <c r="D191" s="154" t="s">
        <v>119</v>
      </c>
      <c r="E191" s="62" t="s">
        <v>2</v>
      </c>
      <c r="F191" s="157" t="s">
        <v>721</v>
      </c>
      <c r="G191" s="59"/>
      <c r="H191" s="158">
        <f>$H$123</f>
        <v>12</v>
      </c>
      <c r="I191" s="159"/>
      <c r="J191" s="59"/>
      <c r="K191" s="59"/>
      <c r="M191" s="49"/>
      <c r="N191" s="50"/>
      <c r="P191" s="51"/>
      <c r="Q191" s="51"/>
      <c r="R191" s="51"/>
      <c r="S191" s="51"/>
      <c r="T191" s="52"/>
      <c r="AR191" s="53"/>
      <c r="AT191" s="53"/>
      <c r="AU191" s="53"/>
      <c r="AY191" s="1"/>
      <c r="BE191" s="54"/>
      <c r="BF191" s="54"/>
      <c r="BG191" s="54"/>
      <c r="BH191" s="54"/>
      <c r="BI191" s="54"/>
      <c r="BJ191" s="1"/>
      <c r="BK191" s="54"/>
      <c r="BL191" s="1"/>
      <c r="BM191" s="53"/>
    </row>
    <row r="192" spans="3:65" s="4" customFormat="1" ht="11.25" customHeight="1" x14ac:dyDescent="0.25">
      <c r="C192" s="63"/>
      <c r="D192" s="154" t="s">
        <v>119</v>
      </c>
      <c r="E192" s="66" t="s">
        <v>2</v>
      </c>
      <c r="F192" s="160" t="s">
        <v>123</v>
      </c>
      <c r="G192" s="63"/>
      <c r="H192" s="161">
        <f>SUM(H191)</f>
        <v>12</v>
      </c>
      <c r="I192" s="162"/>
      <c r="J192" s="63"/>
      <c r="K192" s="63"/>
      <c r="M192" s="49"/>
      <c r="N192" s="50"/>
      <c r="P192" s="51"/>
      <c r="Q192" s="51"/>
      <c r="R192" s="51"/>
      <c r="S192" s="51"/>
      <c r="T192" s="52"/>
      <c r="AR192" s="53"/>
      <c r="AT192" s="53"/>
      <c r="AU192" s="53"/>
      <c r="AY192" s="1"/>
      <c r="BE192" s="54"/>
      <c r="BF192" s="54"/>
      <c r="BG192" s="54"/>
      <c r="BH192" s="54"/>
      <c r="BI192" s="54"/>
      <c r="BJ192" s="1"/>
      <c r="BK192" s="54"/>
      <c r="BL192" s="1"/>
      <c r="BM192" s="53"/>
    </row>
    <row r="193" spans="3:65" s="4" customFormat="1" ht="24" customHeight="1" x14ac:dyDescent="0.25">
      <c r="C193" s="67">
        <f>C189+1</f>
        <v>22</v>
      </c>
      <c r="D193" s="67" t="s">
        <v>209</v>
      </c>
      <c r="E193" s="68" t="s">
        <v>210</v>
      </c>
      <c r="F193" s="69" t="s">
        <v>211</v>
      </c>
      <c r="G193" s="70" t="s">
        <v>212</v>
      </c>
      <c r="H193" s="71">
        <f>H194</f>
        <v>0.24</v>
      </c>
      <c r="I193" s="72"/>
      <c r="J193" s="73">
        <f>ROUND(I193*H193,2)</f>
        <v>0</v>
      </c>
      <c r="K193" s="166" t="s">
        <v>725</v>
      </c>
      <c r="M193" s="49"/>
      <c r="N193" s="50"/>
      <c r="P193" s="51"/>
      <c r="Q193" s="51"/>
      <c r="R193" s="51"/>
      <c r="S193" s="51"/>
      <c r="T193" s="52"/>
      <c r="AR193" s="53"/>
      <c r="AT193" s="53"/>
      <c r="AU193" s="53"/>
      <c r="AY193" s="1"/>
      <c r="BE193" s="54"/>
      <c r="BF193" s="54"/>
      <c r="BG193" s="54"/>
      <c r="BH193" s="54"/>
      <c r="BI193" s="54"/>
      <c r="BJ193" s="1"/>
      <c r="BK193" s="54"/>
      <c r="BL193" s="1"/>
      <c r="BM193" s="53"/>
    </row>
    <row r="194" spans="3:65" s="4" customFormat="1" ht="12.6" customHeight="1" x14ac:dyDescent="0.25">
      <c r="C194" s="59"/>
      <c r="D194" s="154" t="s">
        <v>119</v>
      </c>
      <c r="E194" s="59"/>
      <c r="F194" s="157" t="str">
        <f>CONCATENATE(H123,"*0,02 'Přepočtené koeficientem množství")</f>
        <v>12*0,02 'Přepočtené koeficientem množství</v>
      </c>
      <c r="G194" s="59"/>
      <c r="H194" s="158">
        <f>$H$123*0.02</f>
        <v>0.24</v>
      </c>
      <c r="I194" s="159"/>
      <c r="J194" s="59"/>
      <c r="K194" s="59"/>
      <c r="M194" s="49"/>
      <c r="N194" s="50"/>
      <c r="P194" s="51"/>
      <c r="Q194" s="51"/>
      <c r="R194" s="51"/>
      <c r="S194" s="51"/>
      <c r="T194" s="52"/>
      <c r="AR194" s="53"/>
      <c r="AT194" s="53"/>
      <c r="AU194" s="53"/>
      <c r="AY194" s="1"/>
      <c r="BE194" s="54"/>
      <c r="BF194" s="54"/>
      <c r="BG194" s="54"/>
      <c r="BH194" s="54"/>
      <c r="BI194" s="54"/>
      <c r="BJ194" s="1"/>
      <c r="BK194" s="54"/>
      <c r="BL194" s="1"/>
      <c r="BM194" s="53"/>
    </row>
    <row r="195" spans="3:65" s="4" customFormat="1" ht="33.6" customHeight="1" x14ac:dyDescent="0.25">
      <c r="C195" s="42">
        <f>C193+1</f>
        <v>23</v>
      </c>
      <c r="D195" s="42" t="s">
        <v>113</v>
      </c>
      <c r="E195" s="43" t="s">
        <v>193</v>
      </c>
      <c r="F195" s="44" t="s">
        <v>194</v>
      </c>
      <c r="G195" s="45" t="s">
        <v>116</v>
      </c>
      <c r="H195" s="46">
        <f>H198</f>
        <v>12</v>
      </c>
      <c r="I195" s="47"/>
      <c r="J195" s="48">
        <f>ROUND(I195*H195,2)</f>
        <v>0</v>
      </c>
      <c r="K195" s="153" t="s">
        <v>725</v>
      </c>
      <c r="M195" s="49"/>
      <c r="N195" s="50"/>
      <c r="P195" s="51"/>
      <c r="Q195" s="51"/>
      <c r="R195" s="51"/>
      <c r="S195" s="51"/>
      <c r="T195" s="52"/>
      <c r="AR195" s="53"/>
      <c r="AT195" s="53"/>
      <c r="AU195" s="53"/>
      <c r="AY195" s="1"/>
      <c r="BE195" s="54"/>
      <c r="BF195" s="54"/>
      <c r="BG195" s="54"/>
      <c r="BH195" s="54"/>
      <c r="BI195" s="54"/>
      <c r="BJ195" s="1"/>
      <c r="BK195" s="54"/>
      <c r="BL195" s="1"/>
      <c r="BM195" s="53"/>
    </row>
    <row r="196" spans="3:65" s="4" customFormat="1" ht="11.25" customHeight="1" x14ac:dyDescent="0.25">
      <c r="C196" s="55"/>
      <c r="D196" s="154" t="s">
        <v>119</v>
      </c>
      <c r="E196" s="58" t="s">
        <v>2</v>
      </c>
      <c r="F196" s="155" t="s">
        <v>196</v>
      </c>
      <c r="G196" s="55"/>
      <c r="H196" s="58" t="s">
        <v>2</v>
      </c>
      <c r="I196" s="156"/>
      <c r="J196" s="55"/>
      <c r="K196" s="55"/>
      <c r="M196" s="49"/>
      <c r="N196" s="50"/>
      <c r="P196" s="51"/>
      <c r="Q196" s="51"/>
      <c r="R196" s="51"/>
      <c r="S196" s="51"/>
      <c r="T196" s="52"/>
      <c r="AR196" s="53"/>
      <c r="AT196" s="53"/>
      <c r="AU196" s="53"/>
      <c r="AY196" s="1"/>
      <c r="BE196" s="54"/>
      <c r="BF196" s="54"/>
      <c r="BG196" s="54"/>
      <c r="BH196" s="54"/>
      <c r="BI196" s="54"/>
      <c r="BJ196" s="1"/>
      <c r="BK196" s="54"/>
      <c r="BL196" s="1"/>
      <c r="BM196" s="53"/>
    </row>
    <row r="197" spans="3:65" s="4" customFormat="1" ht="11.25" customHeight="1" x14ac:dyDescent="0.25">
      <c r="C197" s="59"/>
      <c r="D197" s="154" t="s">
        <v>119</v>
      </c>
      <c r="E197" s="62" t="s">
        <v>2</v>
      </c>
      <c r="F197" s="157" t="s">
        <v>721</v>
      </c>
      <c r="G197" s="59"/>
      <c r="H197" s="158">
        <f>$H$123</f>
        <v>12</v>
      </c>
      <c r="I197" s="159"/>
      <c r="J197" s="59"/>
      <c r="K197" s="59"/>
      <c r="M197" s="49"/>
      <c r="N197" s="50"/>
      <c r="P197" s="51"/>
      <c r="Q197" s="51"/>
      <c r="R197" s="51"/>
      <c r="S197" s="51"/>
      <c r="T197" s="52"/>
      <c r="AR197" s="53"/>
      <c r="AT197" s="53"/>
      <c r="AU197" s="53"/>
      <c r="AY197" s="1"/>
      <c r="BE197" s="54"/>
      <c r="BF197" s="54"/>
      <c r="BG197" s="54"/>
      <c r="BH197" s="54"/>
      <c r="BI197" s="54"/>
      <c r="BJ197" s="1"/>
      <c r="BK197" s="54"/>
      <c r="BL197" s="1"/>
      <c r="BM197" s="53"/>
    </row>
    <row r="198" spans="3:65" s="4" customFormat="1" ht="11.25" customHeight="1" x14ac:dyDescent="0.25">
      <c r="C198" s="63"/>
      <c r="D198" s="154" t="s">
        <v>119</v>
      </c>
      <c r="E198" s="66" t="s">
        <v>2</v>
      </c>
      <c r="F198" s="160" t="s">
        <v>123</v>
      </c>
      <c r="G198" s="63"/>
      <c r="H198" s="161">
        <f>SUM(H197)</f>
        <v>12</v>
      </c>
      <c r="I198" s="162"/>
      <c r="J198" s="63"/>
      <c r="K198" s="63"/>
      <c r="M198" s="49"/>
      <c r="N198" s="50"/>
      <c r="P198" s="51"/>
      <c r="Q198" s="51"/>
      <c r="R198" s="51"/>
      <c r="S198" s="51"/>
      <c r="T198" s="52"/>
      <c r="AR198" s="53"/>
      <c r="AT198" s="53"/>
      <c r="AU198" s="53"/>
      <c r="AY198" s="1"/>
      <c r="BE198" s="54"/>
      <c r="BF198" s="54"/>
      <c r="BG198" s="54"/>
      <c r="BH198" s="54"/>
      <c r="BI198" s="54"/>
      <c r="BJ198" s="1"/>
      <c r="BK198" s="54"/>
      <c r="BL198" s="1"/>
      <c r="BM198" s="53"/>
    </row>
    <row r="199" spans="3:65" s="4" customFormat="1" ht="49.9" customHeight="1" x14ac:dyDescent="0.2">
      <c r="E199" s="149" t="s">
        <v>430</v>
      </c>
      <c r="F199" s="149" t="s">
        <v>431</v>
      </c>
      <c r="J199" s="147">
        <f>BK199</f>
        <v>0</v>
      </c>
      <c r="M199" s="80"/>
      <c r="T199" s="81"/>
      <c r="AT199" s="1" t="s">
        <v>106</v>
      </c>
      <c r="AU199" s="1" t="s">
        <v>110</v>
      </c>
      <c r="AY199" s="1" t="s">
        <v>432</v>
      </c>
      <c r="BK199" s="54">
        <f>SUM(BK200:BK204)</f>
        <v>0</v>
      </c>
    </row>
    <row r="200" spans="3:65" s="4" customFormat="1" ht="16.350000000000001" customHeight="1" x14ac:dyDescent="0.25">
      <c r="C200" s="82" t="s">
        <v>2</v>
      </c>
      <c r="D200" s="82" t="s">
        <v>113</v>
      </c>
      <c r="E200" s="83" t="s">
        <v>2</v>
      </c>
      <c r="F200" s="84" t="s">
        <v>2</v>
      </c>
      <c r="G200" s="85" t="s">
        <v>2</v>
      </c>
      <c r="H200" s="86"/>
      <c r="I200" s="87"/>
      <c r="J200" s="88">
        <f>BK200</f>
        <v>0</v>
      </c>
      <c r="K200" s="163"/>
      <c r="M200" s="89" t="s">
        <v>2</v>
      </c>
      <c r="N200" s="90" t="s">
        <v>63</v>
      </c>
      <c r="T200" s="81"/>
      <c r="AT200" s="1" t="s">
        <v>432</v>
      </c>
      <c r="AU200" s="1" t="s">
        <v>109</v>
      </c>
      <c r="AY200" s="1" t="s">
        <v>432</v>
      </c>
      <c r="BE200" s="54">
        <f>IF(N200="základní",J200,0)</f>
        <v>0</v>
      </c>
      <c r="BF200" s="54">
        <f>IF(N200="snížená",J200,0)</f>
        <v>0</v>
      </c>
      <c r="BG200" s="54">
        <f>IF(N200="zákl. přenesená",J200,0)</f>
        <v>0</v>
      </c>
      <c r="BH200" s="54">
        <f>IF(N200="sníž. přenesená",J200,0)</f>
        <v>0</v>
      </c>
      <c r="BI200" s="54">
        <f>IF(N200="nulová",J200,0)</f>
        <v>0</v>
      </c>
      <c r="BJ200" s="1" t="s">
        <v>109</v>
      </c>
      <c r="BK200" s="54">
        <f>I200*H200</f>
        <v>0</v>
      </c>
    </row>
    <row r="201" spans="3:65" s="4" customFormat="1" ht="16.350000000000001" customHeight="1" x14ac:dyDescent="0.25">
      <c r="C201" s="82" t="s">
        <v>2</v>
      </c>
      <c r="D201" s="82" t="s">
        <v>113</v>
      </c>
      <c r="E201" s="83" t="s">
        <v>2</v>
      </c>
      <c r="F201" s="84" t="s">
        <v>2</v>
      </c>
      <c r="G201" s="85" t="s">
        <v>2</v>
      </c>
      <c r="H201" s="86"/>
      <c r="I201" s="87"/>
      <c r="J201" s="88">
        <f>BK201</f>
        <v>0</v>
      </c>
      <c r="K201" s="163"/>
      <c r="M201" s="89" t="s">
        <v>2</v>
      </c>
      <c r="N201" s="90" t="s">
        <v>63</v>
      </c>
      <c r="T201" s="81"/>
      <c r="AT201" s="1" t="s">
        <v>432</v>
      </c>
      <c r="AU201" s="1" t="s">
        <v>109</v>
      </c>
      <c r="AY201" s="1" t="s">
        <v>432</v>
      </c>
      <c r="BE201" s="54">
        <f>IF(N201="základní",J201,0)</f>
        <v>0</v>
      </c>
      <c r="BF201" s="54">
        <f>IF(N201="snížená",J201,0)</f>
        <v>0</v>
      </c>
      <c r="BG201" s="54">
        <f>IF(N201="zákl. přenesená",J201,0)</f>
        <v>0</v>
      </c>
      <c r="BH201" s="54">
        <f>IF(N201="sníž. přenesená",J201,0)</f>
        <v>0</v>
      </c>
      <c r="BI201" s="54">
        <f>IF(N201="nulová",J201,0)</f>
        <v>0</v>
      </c>
      <c r="BJ201" s="1" t="s">
        <v>109</v>
      </c>
      <c r="BK201" s="54">
        <f>I201*H201</f>
        <v>0</v>
      </c>
    </row>
    <row r="202" spans="3:65" s="4" customFormat="1" ht="16.350000000000001" customHeight="1" x14ac:dyDescent="0.25">
      <c r="C202" s="82" t="s">
        <v>2</v>
      </c>
      <c r="D202" s="82" t="s">
        <v>113</v>
      </c>
      <c r="E202" s="83" t="s">
        <v>2</v>
      </c>
      <c r="F202" s="84" t="s">
        <v>2</v>
      </c>
      <c r="G202" s="85" t="s">
        <v>2</v>
      </c>
      <c r="H202" s="86"/>
      <c r="I202" s="87"/>
      <c r="J202" s="88">
        <f>BK202</f>
        <v>0</v>
      </c>
      <c r="K202" s="163"/>
      <c r="M202" s="89" t="s">
        <v>2</v>
      </c>
      <c r="N202" s="90" t="s">
        <v>63</v>
      </c>
      <c r="T202" s="81"/>
      <c r="AT202" s="1" t="s">
        <v>432</v>
      </c>
      <c r="AU202" s="1" t="s">
        <v>109</v>
      </c>
      <c r="AY202" s="1" t="s">
        <v>432</v>
      </c>
      <c r="BE202" s="54">
        <f>IF(N202="základní",J202,0)</f>
        <v>0</v>
      </c>
      <c r="BF202" s="54">
        <f>IF(N202="snížená",J202,0)</f>
        <v>0</v>
      </c>
      <c r="BG202" s="54">
        <f>IF(N202="zákl. přenesená",J202,0)</f>
        <v>0</v>
      </c>
      <c r="BH202" s="54">
        <f>IF(N202="sníž. přenesená",J202,0)</f>
        <v>0</v>
      </c>
      <c r="BI202" s="54">
        <f>IF(N202="nulová",J202,0)</f>
        <v>0</v>
      </c>
      <c r="BJ202" s="1" t="s">
        <v>109</v>
      </c>
      <c r="BK202" s="54">
        <f>I202*H202</f>
        <v>0</v>
      </c>
    </row>
    <row r="203" spans="3:65" s="4" customFormat="1" ht="16.350000000000001" customHeight="1" x14ac:dyDescent="0.25">
      <c r="C203" s="82" t="s">
        <v>2</v>
      </c>
      <c r="D203" s="82" t="s">
        <v>113</v>
      </c>
      <c r="E203" s="83" t="s">
        <v>2</v>
      </c>
      <c r="F203" s="84" t="s">
        <v>2</v>
      </c>
      <c r="G203" s="85" t="s">
        <v>2</v>
      </c>
      <c r="H203" s="86"/>
      <c r="I203" s="87"/>
      <c r="J203" s="88">
        <f>BK203</f>
        <v>0</v>
      </c>
      <c r="K203" s="163"/>
      <c r="M203" s="89" t="s">
        <v>2</v>
      </c>
      <c r="N203" s="90" t="s">
        <v>63</v>
      </c>
      <c r="T203" s="81"/>
      <c r="AT203" s="1" t="s">
        <v>432</v>
      </c>
      <c r="AU203" s="1" t="s">
        <v>109</v>
      </c>
      <c r="AY203" s="1" t="s">
        <v>432</v>
      </c>
      <c r="BE203" s="54">
        <f>IF(N203="základní",J203,0)</f>
        <v>0</v>
      </c>
      <c r="BF203" s="54">
        <f>IF(N203="snížená",J203,0)</f>
        <v>0</v>
      </c>
      <c r="BG203" s="54">
        <f>IF(N203="zákl. přenesená",J203,0)</f>
        <v>0</v>
      </c>
      <c r="BH203" s="54">
        <f>IF(N203="sníž. přenesená",J203,0)</f>
        <v>0</v>
      </c>
      <c r="BI203" s="54">
        <f>IF(N203="nulová",J203,0)</f>
        <v>0</v>
      </c>
      <c r="BJ203" s="1" t="s">
        <v>109</v>
      </c>
      <c r="BK203" s="54">
        <f>I203*H203</f>
        <v>0</v>
      </c>
    </row>
    <row r="204" spans="3:65" s="4" customFormat="1" ht="16.350000000000001" customHeight="1" x14ac:dyDescent="0.25">
      <c r="C204" s="82" t="s">
        <v>2</v>
      </c>
      <c r="D204" s="82" t="s">
        <v>113</v>
      </c>
      <c r="E204" s="83" t="s">
        <v>2</v>
      </c>
      <c r="F204" s="84" t="s">
        <v>2</v>
      </c>
      <c r="G204" s="85" t="s">
        <v>2</v>
      </c>
      <c r="H204" s="86"/>
      <c r="I204" s="87"/>
      <c r="J204" s="88">
        <f>BK204</f>
        <v>0</v>
      </c>
      <c r="K204" s="163"/>
      <c r="M204" s="89" t="s">
        <v>2</v>
      </c>
      <c r="N204" s="90" t="s">
        <v>63</v>
      </c>
      <c r="O204" s="91"/>
      <c r="P204" s="91"/>
      <c r="Q204" s="91"/>
      <c r="R204" s="91"/>
      <c r="S204" s="91"/>
      <c r="T204" s="92"/>
      <c r="AT204" s="1" t="s">
        <v>432</v>
      </c>
      <c r="AU204" s="1" t="s">
        <v>109</v>
      </c>
      <c r="AY204" s="1" t="s">
        <v>432</v>
      </c>
      <c r="BE204" s="54">
        <f>IF(N204="základní",J204,0)</f>
        <v>0</v>
      </c>
      <c r="BF204" s="54">
        <f>IF(N204="snížená",J204,0)</f>
        <v>0</v>
      </c>
      <c r="BG204" s="54">
        <f>IF(N204="zákl. přenesená",J204,0)</f>
        <v>0</v>
      </c>
      <c r="BH204" s="54">
        <f>IF(N204="sníž. přenesená",J204,0)</f>
        <v>0</v>
      </c>
      <c r="BI204" s="54">
        <f>IF(N204="nulová",J204,0)</f>
        <v>0</v>
      </c>
      <c r="BJ204" s="1" t="s">
        <v>109</v>
      </c>
      <c r="BK204" s="54">
        <f>I204*H204</f>
        <v>0</v>
      </c>
    </row>
    <row r="205" spans="3:65" s="4" customFormat="1" ht="6.95" customHeight="1" x14ac:dyDescent="0.25"/>
  </sheetData>
  <mergeCells count="9">
    <mergeCell ref="E87:H87"/>
    <mergeCell ref="E110:H110"/>
    <mergeCell ref="E112:H112"/>
    <mergeCell ref="L2:V2"/>
    <mergeCell ref="E9:H9"/>
    <mergeCell ref="E18:H18"/>
    <mergeCell ref="E27:H27"/>
    <mergeCell ref="D7:I7"/>
    <mergeCell ref="E85:I85"/>
  </mergeCells>
  <dataValidations disablePrompts="1" count="2">
    <dataValidation type="list" allowBlank="1" showInputMessage="1" showErrorMessage="1" error="Povoleny jsou hodnoty základní, snížená, zákl. přenesená, sníž. přenesená, nulová." sqref="N200:N205" xr:uid="{00000000-0002-0000-0400-000000000000}">
      <formula1>"základní, snížená, zákl. přenesená, sníž. přenesená, nulová"</formula1>
    </dataValidation>
    <dataValidation type="list" allowBlank="1" showInputMessage="1" showErrorMessage="1" error="Povoleny jsou hodnoty K, M." sqref="D200:D205" xr:uid="{00000000-0002-0000-0400-000001000000}">
      <formula1>"K, M"</formula1>
    </dataValidation>
  </dataValidations>
  <pageMargins left="0.39370078740157483" right="0.39370078740157483" top="0.39370078740157483" bottom="0.39370078740157483" header="0" footer="0"/>
  <pageSetup paperSize="9" scale="7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C2:BM170"/>
  <sheetViews>
    <sheetView topLeftCell="AK16" workbookViewId="0">
      <selection activeCell="J146" sqref="J146"/>
    </sheetView>
  </sheetViews>
  <sheetFormatPr defaultRowHeight="15" x14ac:dyDescent="0.25"/>
  <cols>
    <col min="1" max="1" width="7.140625" customWidth="1"/>
    <col min="2" max="2" width="1" customWidth="1"/>
    <col min="3" max="3" width="3.5703125" customWidth="1"/>
    <col min="4" max="4" width="3.7109375" customWidth="1"/>
    <col min="5" max="5" width="14.7109375" customWidth="1"/>
    <col min="6" max="6" width="43.5703125" customWidth="1"/>
    <col min="7" max="7" width="6.42578125" customWidth="1"/>
    <col min="8" max="8" width="12" customWidth="1"/>
    <col min="9" max="9" width="13.5703125" customWidth="1"/>
    <col min="10" max="11" width="19.140625" customWidth="1"/>
    <col min="12" max="12" width="8" customWidth="1"/>
    <col min="13" max="13" width="9.28515625" hidden="1" customWidth="1"/>
    <col min="15" max="20" width="12.140625" hidden="1" customWidth="1"/>
    <col min="21" max="21" width="14" hidden="1" customWidth="1"/>
    <col min="22" max="22" width="10.5703125" customWidth="1"/>
    <col min="23" max="23" width="14" customWidth="1"/>
    <col min="24" max="24" width="10.5703125" customWidth="1"/>
    <col min="25" max="25" width="12.85546875" customWidth="1"/>
    <col min="26" max="26" width="9.42578125" customWidth="1"/>
    <col min="27" max="27" width="12.85546875" customWidth="1"/>
    <col min="28" max="28" width="14" customWidth="1"/>
    <col min="29" max="29" width="9.42578125" customWidth="1"/>
    <col min="30" max="30" width="12.85546875" customWidth="1"/>
    <col min="31" max="31" width="14" customWidth="1"/>
    <col min="57" max="57" width="9.85546875" bestFit="1" customWidth="1"/>
    <col min="58" max="61" width="9" bestFit="1" customWidth="1"/>
    <col min="63" max="63" width="9.85546875" bestFit="1" customWidth="1"/>
  </cols>
  <sheetData>
    <row r="2" spans="4:46" s="186" customFormat="1" ht="36.950000000000003" customHeight="1" x14ac:dyDescent="0.25">
      <c r="L2" s="266"/>
      <c r="M2" s="266"/>
      <c r="N2" s="266"/>
      <c r="O2" s="266"/>
      <c r="P2" s="266"/>
      <c r="Q2" s="266"/>
      <c r="R2" s="266"/>
      <c r="S2" s="266"/>
      <c r="T2" s="266"/>
      <c r="U2" s="266"/>
      <c r="V2" s="266"/>
      <c r="AT2" s="187" t="s">
        <v>485</v>
      </c>
    </row>
    <row r="3" spans="4:46" s="186" customFormat="1" ht="6.95" customHeight="1" x14ac:dyDescent="0.25">
      <c r="AT3" s="187" t="s">
        <v>4</v>
      </c>
    </row>
    <row r="4" spans="4:46" s="186" customFormat="1" ht="24.95" customHeight="1" x14ac:dyDescent="0.25">
      <c r="D4" s="130" t="s">
        <v>7</v>
      </c>
      <c r="M4" s="5" t="s">
        <v>8</v>
      </c>
      <c r="AT4" s="187" t="s">
        <v>9</v>
      </c>
    </row>
    <row r="5" spans="4:46" s="186" customFormat="1" ht="6.95" customHeight="1" x14ac:dyDescent="0.25"/>
    <row r="6" spans="4:46" s="186" customFormat="1" ht="12" customHeight="1" x14ac:dyDescent="0.25">
      <c r="D6" s="5" t="s">
        <v>13</v>
      </c>
    </row>
    <row r="7" spans="4:46" s="186" customFormat="1" ht="26.25" customHeight="1" x14ac:dyDescent="0.25">
      <c r="D7" s="282" t="s">
        <v>747</v>
      </c>
      <c r="E7" s="283"/>
      <c r="F7" s="283"/>
      <c r="G7" s="283"/>
      <c r="H7" s="283"/>
      <c r="I7" s="284"/>
    </row>
    <row r="8" spans="4:46" s="188" customFormat="1" ht="12" customHeight="1" x14ac:dyDescent="0.25">
      <c r="D8" s="5" t="s">
        <v>20</v>
      </c>
    </row>
    <row r="9" spans="4:46" s="188" customFormat="1" ht="16.5" customHeight="1" x14ac:dyDescent="0.25">
      <c r="E9" s="255" t="s">
        <v>621</v>
      </c>
      <c r="F9" s="270"/>
      <c r="G9" s="270"/>
      <c r="H9" s="270"/>
    </row>
    <row r="10" spans="4:46" s="188" customFormat="1" x14ac:dyDescent="0.25"/>
    <row r="11" spans="4:46" s="188" customFormat="1" ht="12" customHeight="1" x14ac:dyDescent="0.25">
      <c r="D11" s="5" t="s">
        <v>34</v>
      </c>
      <c r="F11" s="5" t="s">
        <v>2</v>
      </c>
      <c r="I11" s="5" t="s">
        <v>35</v>
      </c>
      <c r="J11" s="5" t="s">
        <v>2</v>
      </c>
    </row>
    <row r="12" spans="4:46" s="188" customFormat="1" ht="12" customHeight="1" x14ac:dyDescent="0.25">
      <c r="D12" s="5" t="s">
        <v>38</v>
      </c>
      <c r="F12" s="5" t="s">
        <v>39</v>
      </c>
      <c r="I12" s="5" t="s">
        <v>40</v>
      </c>
      <c r="J12" s="138" t="str">
        <f>'[1]Rekapitulace stavby'!AN8</f>
        <v>26. 5. 2021</v>
      </c>
    </row>
    <row r="13" spans="4:46" s="188" customFormat="1" ht="10.9" customHeight="1" x14ac:dyDescent="0.25"/>
    <row r="14" spans="4:46" s="188" customFormat="1" ht="12" customHeight="1" x14ac:dyDescent="0.25">
      <c r="D14" s="5" t="s">
        <v>45</v>
      </c>
      <c r="I14" s="5" t="s">
        <v>46</v>
      </c>
      <c r="J14" s="5" t="s">
        <v>47</v>
      </c>
    </row>
    <row r="15" spans="4:46" s="188" customFormat="1" ht="18" customHeight="1" x14ac:dyDescent="0.25">
      <c r="E15" s="5" t="s">
        <v>48</v>
      </c>
      <c r="I15" s="5" t="s">
        <v>49</v>
      </c>
      <c r="J15" s="5" t="s">
        <v>50</v>
      </c>
    </row>
    <row r="16" spans="4:46" s="188" customFormat="1" ht="6.95" customHeight="1" x14ac:dyDescent="0.25"/>
    <row r="17" spans="4:11" s="188" customFormat="1" ht="12" customHeight="1" x14ac:dyDescent="0.25">
      <c r="D17" s="5" t="s">
        <v>51</v>
      </c>
      <c r="I17" s="5" t="s">
        <v>46</v>
      </c>
      <c r="J17" s="185" t="str">
        <f>'[1]Rekapitulace stavby'!AN13</f>
        <v>Vyplň údaj</v>
      </c>
    </row>
    <row r="18" spans="4:11" s="188" customFormat="1" ht="18" customHeight="1" x14ac:dyDescent="0.25">
      <c r="E18" s="281" t="str">
        <f>'[1]Rekapitulace stavby'!E14</f>
        <v>Vyplň údaj</v>
      </c>
      <c r="F18" s="265"/>
      <c r="G18" s="265"/>
      <c r="H18" s="265"/>
      <c r="I18" s="5" t="s">
        <v>49</v>
      </c>
      <c r="J18" s="185" t="str">
        <f>'[1]Rekapitulace stavby'!AN14</f>
        <v>Vyplň údaj</v>
      </c>
    </row>
    <row r="19" spans="4:11" s="188" customFormat="1" ht="6.95" customHeight="1" x14ac:dyDescent="0.25"/>
    <row r="20" spans="4:11" s="188" customFormat="1" ht="12" customHeight="1" x14ac:dyDescent="0.25">
      <c r="D20" s="5" t="s">
        <v>52</v>
      </c>
      <c r="I20" s="5" t="s">
        <v>46</v>
      </c>
      <c r="J20" s="5">
        <v>26957914</v>
      </c>
    </row>
    <row r="21" spans="4:11" s="188" customFormat="1" ht="18" customHeight="1" x14ac:dyDescent="0.25">
      <c r="E21" s="5" t="s">
        <v>745</v>
      </c>
      <c r="I21" s="5" t="s">
        <v>49</v>
      </c>
      <c r="J21" s="5" t="s">
        <v>744</v>
      </c>
    </row>
    <row r="22" spans="4:11" s="188" customFormat="1" ht="6.95" customHeight="1" x14ac:dyDescent="0.25"/>
    <row r="23" spans="4:11" s="188" customFormat="1" ht="12" customHeight="1" x14ac:dyDescent="0.25">
      <c r="D23" s="5" t="s">
        <v>56</v>
      </c>
      <c r="I23" s="5" t="s">
        <v>46</v>
      </c>
      <c r="J23" s="5" t="s">
        <v>53</v>
      </c>
    </row>
    <row r="24" spans="4:11" s="188" customFormat="1" ht="18" customHeight="1" x14ac:dyDescent="0.25">
      <c r="E24" s="5" t="s">
        <v>54</v>
      </c>
      <c r="I24" s="5" t="s">
        <v>49</v>
      </c>
      <c r="J24" s="5" t="s">
        <v>55</v>
      </c>
    </row>
    <row r="25" spans="4:11" s="188" customFormat="1" ht="6.95" customHeight="1" x14ac:dyDescent="0.25"/>
    <row r="26" spans="4:11" s="188" customFormat="1" ht="12" customHeight="1" x14ac:dyDescent="0.25">
      <c r="D26" s="5" t="s">
        <v>57</v>
      </c>
    </row>
    <row r="27" spans="4:11" s="6" customFormat="1" ht="16.5" customHeight="1" x14ac:dyDescent="0.25">
      <c r="E27" s="273" t="s">
        <v>2</v>
      </c>
      <c r="F27" s="273"/>
      <c r="G27" s="273"/>
      <c r="H27" s="273"/>
    </row>
    <row r="28" spans="4:11" s="4" customFormat="1" ht="6.95" customHeight="1" x14ac:dyDescent="0.25"/>
    <row r="29" spans="4:11" s="4" customFormat="1" ht="6.95" customHeight="1" x14ac:dyDescent="0.25">
      <c r="D29" s="7"/>
      <c r="E29" s="7"/>
      <c r="F29" s="7"/>
      <c r="G29" s="7"/>
      <c r="H29" s="7"/>
      <c r="I29" s="7"/>
      <c r="J29" s="7"/>
      <c r="K29" s="7"/>
    </row>
    <row r="30" spans="4:11" s="4" customFormat="1" ht="25.35" customHeight="1" x14ac:dyDescent="0.25">
      <c r="D30" s="139" t="s">
        <v>58</v>
      </c>
      <c r="J30" s="140">
        <f>ROUND(J119, 2)</f>
        <v>0</v>
      </c>
    </row>
    <row r="31" spans="4:11" s="4" customFormat="1" ht="6.95" customHeight="1" x14ac:dyDescent="0.25">
      <c r="D31" s="7"/>
      <c r="E31" s="7"/>
      <c r="F31" s="7"/>
      <c r="G31" s="7"/>
      <c r="H31" s="7"/>
      <c r="I31" s="7"/>
      <c r="J31" s="7"/>
      <c r="K31" s="7"/>
    </row>
    <row r="32" spans="4:11" s="188" customFormat="1" ht="14.45" customHeight="1" x14ac:dyDescent="0.25">
      <c r="F32" s="189" t="s">
        <v>59</v>
      </c>
      <c r="I32" s="189" t="s">
        <v>60</v>
      </c>
      <c r="J32" s="189" t="s">
        <v>61</v>
      </c>
    </row>
    <row r="33" spans="3:11" s="188" customFormat="1" ht="14.45" customHeight="1" x14ac:dyDescent="0.25">
      <c r="D33" s="190" t="s">
        <v>62</v>
      </c>
      <c r="E33" s="5" t="s">
        <v>63</v>
      </c>
      <c r="F33" s="191">
        <f>ROUND((ROUND((SUM(BE119:BE163)),  2) + SUM(BE165:BE169)), 2)</f>
        <v>0</v>
      </c>
      <c r="I33" s="192">
        <v>0.21</v>
      </c>
      <c r="J33" s="191">
        <f>ROUND((ROUND(((SUM(BE119:BE163))*I33),  2) + (SUM(BE165:BE169)*I33)), 2)</f>
        <v>0</v>
      </c>
    </row>
    <row r="34" spans="3:11" s="188" customFormat="1" ht="14.45" customHeight="1" x14ac:dyDescent="0.25">
      <c r="E34" s="5" t="s">
        <v>64</v>
      </c>
      <c r="F34" s="191">
        <f>ROUND((ROUND((SUM(BF119:BF163)),  2) + SUM(BF165:BF169)), 2)</f>
        <v>0</v>
      </c>
      <c r="I34" s="192">
        <v>0.15</v>
      </c>
      <c r="J34" s="191">
        <f>ROUND((ROUND(((SUM(BF119:BF163))*I34),  2) + (SUM(BF165:BF169)*I34)), 2)</f>
        <v>0</v>
      </c>
    </row>
    <row r="35" spans="3:11" s="4" customFormat="1" ht="14.45" hidden="1" customHeight="1" x14ac:dyDescent="0.25">
      <c r="E35" s="131" t="s">
        <v>65</v>
      </c>
      <c r="F35" s="123">
        <f>ROUND((ROUND((SUM(BG119:BG163)),  2) + SUM(BG165:BG169)), 2)</f>
        <v>0</v>
      </c>
      <c r="I35" s="141">
        <v>0.21</v>
      </c>
      <c r="J35" s="123">
        <f>0</f>
        <v>0</v>
      </c>
    </row>
    <row r="36" spans="3:11" s="4" customFormat="1" ht="14.45" hidden="1" customHeight="1" x14ac:dyDescent="0.25">
      <c r="E36" s="131" t="s">
        <v>66</v>
      </c>
      <c r="F36" s="123">
        <f>ROUND((ROUND((SUM(BH119:BH163)),  2) + SUM(BH165:BH169)), 2)</f>
        <v>0</v>
      </c>
      <c r="I36" s="141">
        <v>0.15</v>
      </c>
      <c r="J36" s="123">
        <f>0</f>
        <v>0</v>
      </c>
    </row>
    <row r="37" spans="3:11" s="4" customFormat="1" ht="14.45" hidden="1" customHeight="1" x14ac:dyDescent="0.25">
      <c r="E37" s="131" t="s">
        <v>67</v>
      </c>
      <c r="F37" s="123">
        <f>ROUND((ROUND((SUM(BI119:BI163)),  2) + SUM(BI165:BI169)), 2)</f>
        <v>0</v>
      </c>
      <c r="I37" s="141">
        <v>0</v>
      </c>
      <c r="J37" s="123">
        <f>0</f>
        <v>0</v>
      </c>
    </row>
    <row r="38" spans="3:11" s="4" customFormat="1" ht="6.95" customHeight="1" x14ac:dyDescent="0.25"/>
    <row r="39" spans="3:11" s="4" customFormat="1" ht="25.35" customHeight="1" x14ac:dyDescent="0.25">
      <c r="C39" s="142"/>
      <c r="D39" s="8" t="s">
        <v>68</v>
      </c>
      <c r="E39" s="9"/>
      <c r="F39" s="9"/>
      <c r="G39" s="10" t="s">
        <v>69</v>
      </c>
      <c r="H39" s="11" t="s">
        <v>70</v>
      </c>
      <c r="I39" s="9"/>
      <c r="J39" s="12">
        <f>SUM(J30:J37)</f>
        <v>0</v>
      </c>
      <c r="K39" s="9"/>
    </row>
    <row r="40" spans="3:11" s="4" customFormat="1" ht="14.45" customHeight="1" x14ac:dyDescent="0.25"/>
    <row r="41" spans="3:11" ht="14.45" customHeight="1" x14ac:dyDescent="0.25"/>
    <row r="42" spans="3:11" ht="14.45" customHeight="1" x14ac:dyDescent="0.25"/>
    <row r="43" spans="3:11" ht="14.45" customHeight="1" x14ac:dyDescent="0.25"/>
    <row r="44" spans="3:11" ht="14.45" customHeight="1" x14ac:dyDescent="0.25"/>
    <row r="45" spans="3:11" ht="14.45" customHeight="1" x14ac:dyDescent="0.25"/>
    <row r="46" spans="3:11" ht="14.45" customHeight="1" x14ac:dyDescent="0.25"/>
    <row r="47" spans="3:11" ht="14.45" customHeight="1" x14ac:dyDescent="0.25"/>
    <row r="48" spans="3:11" ht="14.45" customHeight="1" x14ac:dyDescent="0.25"/>
    <row r="49" spans="4:11" ht="14.45" customHeight="1" x14ac:dyDescent="0.25"/>
    <row r="50" spans="4:11" s="4" customFormat="1" ht="14.45" customHeight="1" x14ac:dyDescent="0.25">
      <c r="D50" s="13" t="s">
        <v>71</v>
      </c>
      <c r="E50" s="14"/>
      <c r="F50" s="14"/>
      <c r="G50" s="13" t="s">
        <v>72</v>
      </c>
      <c r="H50" s="14"/>
      <c r="I50" s="14"/>
      <c r="J50" s="14"/>
      <c r="K50" s="14"/>
    </row>
    <row r="58" spans="4:11" s="186" customFormat="1" x14ac:dyDescent="0.25"/>
    <row r="59" spans="4:11" s="186" customFormat="1" x14ac:dyDescent="0.25"/>
    <row r="60" spans="4:11" s="186" customFormat="1" x14ac:dyDescent="0.25"/>
    <row r="61" spans="4:11" s="188" customFormat="1" x14ac:dyDescent="0.25">
      <c r="D61" s="193" t="s">
        <v>73</v>
      </c>
      <c r="E61" s="194"/>
      <c r="F61" s="195" t="s">
        <v>74</v>
      </c>
      <c r="G61" s="193" t="s">
        <v>73</v>
      </c>
      <c r="H61" s="194"/>
      <c r="I61" s="194"/>
      <c r="J61" s="196" t="s">
        <v>74</v>
      </c>
      <c r="K61" s="194"/>
    </row>
    <row r="62" spans="4:11" s="186" customFormat="1" x14ac:dyDescent="0.25"/>
    <row r="65" spans="4:11" s="4" customFormat="1" x14ac:dyDescent="0.25">
      <c r="D65" s="13" t="s">
        <v>75</v>
      </c>
      <c r="E65" s="14"/>
      <c r="F65" s="14"/>
      <c r="G65" s="13" t="s">
        <v>76</v>
      </c>
      <c r="H65" s="14"/>
      <c r="I65" s="14"/>
      <c r="J65" s="14"/>
      <c r="K65" s="14"/>
    </row>
    <row r="74" spans="4:11" s="186" customFormat="1" x14ac:dyDescent="0.25"/>
    <row r="75" spans="4:11" s="186" customFormat="1" x14ac:dyDescent="0.25"/>
    <row r="76" spans="4:11" s="188" customFormat="1" x14ac:dyDescent="0.25">
      <c r="D76" s="193" t="s">
        <v>73</v>
      </c>
      <c r="E76" s="194"/>
      <c r="F76" s="195" t="s">
        <v>74</v>
      </c>
      <c r="G76" s="193" t="s">
        <v>73</v>
      </c>
      <c r="H76" s="194"/>
      <c r="I76" s="194"/>
      <c r="J76" s="196" t="s">
        <v>74</v>
      </c>
      <c r="K76" s="194"/>
    </row>
    <row r="77" spans="4:11" s="188" customFormat="1" ht="14.45" customHeight="1" x14ac:dyDescent="0.25"/>
    <row r="81" spans="3:47" s="4" customFormat="1" ht="6.95" customHeight="1" x14ac:dyDescent="0.25"/>
    <row r="82" spans="3:47" s="4" customFormat="1" ht="24.95" customHeight="1" x14ac:dyDescent="0.25">
      <c r="C82" s="130" t="s">
        <v>77</v>
      </c>
    </row>
    <row r="83" spans="3:47" s="4" customFormat="1" ht="6.95" customHeight="1" x14ac:dyDescent="0.25"/>
    <row r="84" spans="3:47" s="188" customFormat="1" ht="12" customHeight="1" x14ac:dyDescent="0.25">
      <c r="C84" s="5" t="s">
        <v>13</v>
      </c>
    </row>
    <row r="85" spans="3:47" s="188" customFormat="1" ht="26.25" customHeight="1" x14ac:dyDescent="0.25">
      <c r="E85" s="279" t="s">
        <v>746</v>
      </c>
      <c r="F85" s="285"/>
      <c r="G85" s="285"/>
      <c r="H85" s="285"/>
      <c r="I85" s="286"/>
    </row>
    <row r="86" spans="3:47" s="188" customFormat="1" ht="12" customHeight="1" x14ac:dyDescent="0.25">
      <c r="C86" s="5" t="s">
        <v>20</v>
      </c>
    </row>
    <row r="87" spans="3:47" s="188" customFormat="1" ht="16.5" customHeight="1" x14ac:dyDescent="0.25">
      <c r="E87" s="255" t="str">
        <f>E9</f>
        <v>VRN - Vedlejší rozpočtové náklady</v>
      </c>
      <c r="F87" s="270"/>
      <c r="G87" s="270"/>
      <c r="H87" s="270"/>
    </row>
    <row r="88" spans="3:47" s="188" customFormat="1" ht="6.95" customHeight="1" x14ac:dyDescent="0.25"/>
    <row r="89" spans="3:47" s="188" customFormat="1" ht="12" customHeight="1" x14ac:dyDescent="0.25">
      <c r="C89" s="5" t="s">
        <v>38</v>
      </c>
      <c r="F89" s="5" t="str">
        <f>F12</f>
        <v>ulice Vídeňská, Brno</v>
      </c>
      <c r="I89" s="5" t="s">
        <v>40</v>
      </c>
      <c r="J89" s="138" t="str">
        <f>IF(J12="","",J12)</f>
        <v>26. 5. 2021</v>
      </c>
    </row>
    <row r="90" spans="3:47" s="188" customFormat="1" ht="6.95" customHeight="1" x14ac:dyDescent="0.25"/>
    <row r="91" spans="3:47" s="188" customFormat="1" ht="30.6" customHeight="1" x14ac:dyDescent="0.25">
      <c r="C91" s="5" t="s">
        <v>45</v>
      </c>
      <c r="F91" s="5" t="str">
        <f>E15</f>
        <v>Dopravní podnik města Brna, a. s.</v>
      </c>
      <c r="I91" s="5" t="s">
        <v>52</v>
      </c>
      <c r="J91" s="184" t="str">
        <f>E21</f>
        <v>PRODOZ road s.r.o., Brno</v>
      </c>
    </row>
    <row r="92" spans="3:47" s="188" customFormat="1" ht="25.7" customHeight="1" x14ac:dyDescent="0.25">
      <c r="C92" s="5" t="s">
        <v>51</v>
      </c>
      <c r="F92" s="5" t="str">
        <f>IF(E18="","",E18)</f>
        <v>Vyplň údaj</v>
      </c>
      <c r="I92" s="5" t="s">
        <v>56</v>
      </c>
      <c r="J92" s="184" t="str">
        <f>E24</f>
        <v>Vysoké učení technické v Brně</v>
      </c>
    </row>
    <row r="93" spans="3:47" s="4" customFormat="1" ht="10.35" customHeight="1" x14ac:dyDescent="0.25"/>
    <row r="94" spans="3:47" s="4" customFormat="1" ht="29.25" customHeight="1" x14ac:dyDescent="0.25">
      <c r="C94" s="143" t="s">
        <v>78</v>
      </c>
      <c r="D94" s="142"/>
      <c r="E94" s="142"/>
      <c r="F94" s="142"/>
      <c r="G94" s="142"/>
      <c r="H94" s="142"/>
      <c r="I94" s="142"/>
      <c r="J94" s="144" t="s">
        <v>79</v>
      </c>
      <c r="K94" s="142"/>
    </row>
    <row r="95" spans="3:47" s="4" customFormat="1" ht="10.35" customHeight="1" x14ac:dyDescent="0.25"/>
    <row r="96" spans="3:47" s="4" customFormat="1" ht="22.9" customHeight="1" x14ac:dyDescent="0.25">
      <c r="C96" s="145" t="s">
        <v>80</v>
      </c>
      <c r="J96" s="140">
        <f>J119</f>
        <v>0</v>
      </c>
      <c r="AU96" s="1" t="s">
        <v>81</v>
      </c>
    </row>
    <row r="97" spans="3:10" s="15" customFormat="1" ht="24.95" customHeight="1" x14ac:dyDescent="0.25">
      <c r="D97" s="16" t="s">
        <v>622</v>
      </c>
      <c r="E97" s="17"/>
      <c r="F97" s="17"/>
      <c r="G97" s="17"/>
      <c r="H97" s="17"/>
      <c r="I97" s="17"/>
      <c r="J97" s="18">
        <f>J120</f>
        <v>0</v>
      </c>
    </row>
    <row r="98" spans="3:10" s="15" customFormat="1" ht="24.95" customHeight="1" x14ac:dyDescent="0.25">
      <c r="D98" s="16" t="s">
        <v>623</v>
      </c>
      <c r="E98" s="17"/>
      <c r="F98" s="17"/>
      <c r="G98" s="17"/>
      <c r="H98" s="17"/>
      <c r="I98" s="17"/>
      <c r="J98" s="18">
        <f>J137</f>
        <v>0</v>
      </c>
    </row>
    <row r="99" spans="3:10" s="15" customFormat="1" ht="21.75" customHeight="1" x14ac:dyDescent="0.2">
      <c r="D99" s="146" t="s">
        <v>89</v>
      </c>
      <c r="J99" s="147">
        <f>J164</f>
        <v>0</v>
      </c>
    </row>
    <row r="100" spans="3:10" s="4" customFormat="1" ht="21.75" customHeight="1" x14ac:dyDescent="0.25"/>
    <row r="101" spans="3:10" s="4" customFormat="1" ht="6.95" customHeight="1" x14ac:dyDescent="0.25"/>
    <row r="105" spans="3:10" s="4" customFormat="1" ht="6.95" customHeight="1" x14ac:dyDescent="0.25"/>
    <row r="106" spans="3:10" s="4" customFormat="1" ht="24.95" customHeight="1" x14ac:dyDescent="0.25">
      <c r="C106" s="130" t="s">
        <v>90</v>
      </c>
    </row>
    <row r="107" spans="3:10" s="4" customFormat="1" ht="6.95" customHeight="1" x14ac:dyDescent="0.25"/>
    <row r="108" spans="3:10" s="188" customFormat="1" ht="12" customHeight="1" x14ac:dyDescent="0.25">
      <c r="C108" s="5" t="s">
        <v>13</v>
      </c>
    </row>
    <row r="109" spans="3:10" s="188" customFormat="1" ht="26.25" customHeight="1" x14ac:dyDescent="0.25">
      <c r="E109" s="273" t="s">
        <v>746</v>
      </c>
      <c r="F109" s="265"/>
      <c r="G109" s="265"/>
      <c r="H109" s="265"/>
    </row>
    <row r="110" spans="3:10" s="188" customFormat="1" ht="12" customHeight="1" x14ac:dyDescent="0.25">
      <c r="C110" s="5" t="s">
        <v>20</v>
      </c>
    </row>
    <row r="111" spans="3:10" s="188" customFormat="1" ht="16.5" customHeight="1" x14ac:dyDescent="0.25">
      <c r="E111" s="255" t="str">
        <f>E9</f>
        <v>VRN - Vedlejší rozpočtové náklady</v>
      </c>
      <c r="F111" s="270"/>
      <c r="G111" s="270"/>
      <c r="H111" s="270"/>
    </row>
    <row r="112" spans="3:10" s="188" customFormat="1" ht="6.95" customHeight="1" x14ac:dyDescent="0.25"/>
    <row r="113" spans="3:65" s="188" customFormat="1" ht="12" customHeight="1" x14ac:dyDescent="0.25">
      <c r="C113" s="5" t="s">
        <v>38</v>
      </c>
      <c r="F113" s="5" t="str">
        <f>F12</f>
        <v>ulice Vídeňská, Brno</v>
      </c>
      <c r="I113" s="5" t="s">
        <v>40</v>
      </c>
      <c r="J113" s="138" t="str">
        <f>IF(J12="","",J12)</f>
        <v>26. 5. 2021</v>
      </c>
    </row>
    <row r="114" spans="3:65" s="188" customFormat="1" ht="6.95" customHeight="1" x14ac:dyDescent="0.25"/>
    <row r="115" spans="3:65" s="188" customFormat="1" ht="30" customHeight="1" x14ac:dyDescent="0.25">
      <c r="C115" s="5" t="s">
        <v>45</v>
      </c>
      <c r="F115" s="5" t="str">
        <f>E15</f>
        <v>Dopravní podnik města Brna, a. s.</v>
      </c>
      <c r="I115" s="5" t="s">
        <v>52</v>
      </c>
      <c r="J115" s="184" t="str">
        <f>E21</f>
        <v>PRODOZ road s.r.o., Brno</v>
      </c>
    </row>
    <row r="116" spans="3:65" s="188" customFormat="1" ht="25.7" customHeight="1" x14ac:dyDescent="0.25">
      <c r="C116" s="5" t="s">
        <v>51</v>
      </c>
      <c r="F116" s="5" t="str">
        <f>IF(E18="","",E18)</f>
        <v>Vyplň údaj</v>
      </c>
      <c r="I116" s="5" t="s">
        <v>56</v>
      </c>
      <c r="J116" s="184" t="str">
        <f>E24</f>
        <v>Vysoké učení technické v Brně</v>
      </c>
    </row>
    <row r="117" spans="3:65" s="4" customFormat="1" ht="10.35" customHeight="1" x14ac:dyDescent="0.25"/>
    <row r="118" spans="3:65" s="25" customFormat="1" ht="29.25" customHeight="1" x14ac:dyDescent="0.25">
      <c r="C118" s="26" t="s">
        <v>91</v>
      </c>
      <c r="D118" s="27" t="s">
        <v>92</v>
      </c>
      <c r="E118" s="27" t="s">
        <v>93</v>
      </c>
      <c r="F118" s="27" t="s">
        <v>94</v>
      </c>
      <c r="G118" s="27" t="s">
        <v>95</v>
      </c>
      <c r="H118" s="27" t="s">
        <v>96</v>
      </c>
      <c r="I118" s="27" t="s">
        <v>97</v>
      </c>
      <c r="J118" s="27" t="s">
        <v>79</v>
      </c>
      <c r="K118" s="27" t="s">
        <v>98</v>
      </c>
      <c r="M118" s="28" t="s">
        <v>2</v>
      </c>
      <c r="N118" s="29" t="s">
        <v>62</v>
      </c>
      <c r="O118" s="29" t="s">
        <v>99</v>
      </c>
      <c r="P118" s="29" t="s">
        <v>100</v>
      </c>
      <c r="Q118" s="29" t="s">
        <v>101</v>
      </c>
      <c r="R118" s="29" t="s">
        <v>102</v>
      </c>
      <c r="S118" s="29" t="s">
        <v>103</v>
      </c>
      <c r="T118" s="30" t="s">
        <v>104</v>
      </c>
    </row>
    <row r="119" spans="3:65" s="4" customFormat="1" ht="22.9" customHeight="1" x14ac:dyDescent="0.25">
      <c r="C119" s="134" t="s">
        <v>105</v>
      </c>
      <c r="J119" s="148">
        <f>BK119</f>
        <v>0</v>
      </c>
      <c r="M119" s="31"/>
      <c r="N119" s="7"/>
      <c r="O119" s="7"/>
      <c r="P119" s="32">
        <f>P120+P137+P164</f>
        <v>0</v>
      </c>
      <c r="Q119" s="7"/>
      <c r="R119" s="32">
        <f>R120+R137+R164</f>
        <v>0</v>
      </c>
      <c r="S119" s="7"/>
      <c r="T119" s="33">
        <f>T120+T137+T164</f>
        <v>0</v>
      </c>
      <c r="AT119" s="1" t="s">
        <v>106</v>
      </c>
      <c r="AU119" s="1" t="s">
        <v>81</v>
      </c>
      <c r="BK119" s="34">
        <f>BK120+BK137+BK164</f>
        <v>0</v>
      </c>
    </row>
    <row r="120" spans="3:65" s="35" customFormat="1" ht="25.9" customHeight="1" x14ac:dyDescent="0.2">
      <c r="D120" s="39" t="s">
        <v>106</v>
      </c>
      <c r="E120" s="149" t="s">
        <v>624</v>
      </c>
      <c r="F120" s="149" t="s">
        <v>625</v>
      </c>
      <c r="I120" s="150"/>
      <c r="J120" s="147">
        <f>BK120</f>
        <v>0</v>
      </c>
      <c r="M120" s="36"/>
      <c r="P120" s="37">
        <f>SUM(P121:P136)</f>
        <v>0</v>
      </c>
      <c r="R120" s="37">
        <f>SUM(R121:R136)</f>
        <v>0</v>
      </c>
      <c r="T120" s="38">
        <f>SUM(T121:T136)</f>
        <v>0</v>
      </c>
      <c r="AR120" s="39" t="s">
        <v>117</v>
      </c>
      <c r="AT120" s="40" t="s">
        <v>106</v>
      </c>
      <c r="AU120" s="40" t="s">
        <v>110</v>
      </c>
      <c r="AY120" s="39" t="s">
        <v>111</v>
      </c>
      <c r="BK120" s="41">
        <f>SUM(BK121:BK136)</f>
        <v>0</v>
      </c>
    </row>
    <row r="121" spans="3:65" s="188" customFormat="1" ht="16.5" customHeight="1" x14ac:dyDescent="0.25">
      <c r="C121" s="42" t="s">
        <v>109</v>
      </c>
      <c r="D121" s="42" t="s">
        <v>113</v>
      </c>
      <c r="E121" s="43" t="s">
        <v>626</v>
      </c>
      <c r="F121" s="44" t="s">
        <v>627</v>
      </c>
      <c r="G121" s="45" t="s">
        <v>249</v>
      </c>
      <c r="H121" s="46">
        <v>1</v>
      </c>
      <c r="I121" s="47"/>
      <c r="J121" s="48">
        <f>ROUND(I121*H121,2)</f>
        <v>0</v>
      </c>
      <c r="K121" s="153" t="s">
        <v>2</v>
      </c>
      <c r="M121" s="197" t="s">
        <v>2</v>
      </c>
      <c r="N121" s="173" t="s">
        <v>63</v>
      </c>
      <c r="P121" s="198">
        <f>O121*H121</f>
        <v>0</v>
      </c>
      <c r="Q121" s="198">
        <v>0</v>
      </c>
      <c r="R121" s="198">
        <f>Q121*H121</f>
        <v>0</v>
      </c>
      <c r="S121" s="198">
        <v>0</v>
      </c>
      <c r="T121" s="199">
        <f>S121*H121</f>
        <v>0</v>
      </c>
      <c r="AR121" s="53" t="s">
        <v>628</v>
      </c>
      <c r="AT121" s="53" t="s">
        <v>113</v>
      </c>
      <c r="AU121" s="53" t="s">
        <v>109</v>
      </c>
      <c r="AY121" s="187" t="s">
        <v>111</v>
      </c>
      <c r="BE121" s="200">
        <f>IF(N121="základní",J121,0)</f>
        <v>0</v>
      </c>
      <c r="BF121" s="200">
        <f>IF(N121="snížená",J121,0)</f>
        <v>0</v>
      </c>
      <c r="BG121" s="200">
        <f>IF(N121="zákl. přenesená",J121,0)</f>
        <v>0</v>
      </c>
      <c r="BH121" s="200">
        <f>IF(N121="sníž. přenesená",J121,0)</f>
        <v>0</v>
      </c>
      <c r="BI121" s="200">
        <f>IF(N121="nulová",J121,0)</f>
        <v>0</v>
      </c>
      <c r="BJ121" s="187" t="s">
        <v>109</v>
      </c>
      <c r="BK121" s="200">
        <f>ROUND(I121*H121,2)</f>
        <v>0</v>
      </c>
      <c r="BL121" s="187" t="s">
        <v>628</v>
      </c>
      <c r="BM121" s="53" t="s">
        <v>629</v>
      </c>
    </row>
    <row r="122" spans="3:65" s="188" customFormat="1" ht="78" x14ac:dyDescent="0.25">
      <c r="D122" s="201" t="s">
        <v>630</v>
      </c>
      <c r="F122" s="202" t="s">
        <v>631</v>
      </c>
      <c r="I122" s="203"/>
      <c r="M122" s="204"/>
      <c r="T122" s="205"/>
      <c r="AT122" s="187" t="s">
        <v>630</v>
      </c>
      <c r="AU122" s="187" t="s">
        <v>109</v>
      </c>
    </row>
    <row r="123" spans="3:65" s="188" customFormat="1" ht="24.2" customHeight="1" x14ac:dyDescent="0.25">
      <c r="C123" s="42" t="s">
        <v>4</v>
      </c>
      <c r="D123" s="42" t="s">
        <v>113</v>
      </c>
      <c r="E123" s="43" t="s">
        <v>632</v>
      </c>
      <c r="F123" s="44" t="s">
        <v>633</v>
      </c>
      <c r="G123" s="45" t="s">
        <v>249</v>
      </c>
      <c r="H123" s="46">
        <v>1</v>
      </c>
      <c r="I123" s="47"/>
      <c r="J123" s="48">
        <f>ROUND(I123*H123,2)</f>
        <v>0</v>
      </c>
      <c r="K123" s="153" t="s">
        <v>2</v>
      </c>
      <c r="M123" s="197" t="s">
        <v>2</v>
      </c>
      <c r="N123" s="173" t="s">
        <v>63</v>
      </c>
      <c r="P123" s="198">
        <f>O123*H123</f>
        <v>0</v>
      </c>
      <c r="Q123" s="198">
        <v>0</v>
      </c>
      <c r="R123" s="198">
        <f>Q123*H123</f>
        <v>0</v>
      </c>
      <c r="S123" s="198">
        <v>0</v>
      </c>
      <c r="T123" s="199">
        <f>S123*H123</f>
        <v>0</v>
      </c>
      <c r="AR123" s="53" t="s">
        <v>628</v>
      </c>
      <c r="AT123" s="53" t="s">
        <v>113</v>
      </c>
      <c r="AU123" s="53" t="s">
        <v>109</v>
      </c>
      <c r="AY123" s="187" t="s">
        <v>111</v>
      </c>
      <c r="BE123" s="200">
        <f>IF(N123="základní",J123,0)</f>
        <v>0</v>
      </c>
      <c r="BF123" s="200">
        <f>IF(N123="snížená",J123,0)</f>
        <v>0</v>
      </c>
      <c r="BG123" s="200">
        <f>IF(N123="zákl. přenesená",J123,0)</f>
        <v>0</v>
      </c>
      <c r="BH123" s="200">
        <f>IF(N123="sníž. přenesená",J123,0)</f>
        <v>0</v>
      </c>
      <c r="BI123" s="200">
        <f>IF(N123="nulová",J123,0)</f>
        <v>0</v>
      </c>
      <c r="BJ123" s="187" t="s">
        <v>109</v>
      </c>
      <c r="BK123" s="200">
        <f>ROUND(I123*H123,2)</f>
        <v>0</v>
      </c>
      <c r="BL123" s="187" t="s">
        <v>628</v>
      </c>
      <c r="BM123" s="53" t="s">
        <v>634</v>
      </c>
    </row>
    <row r="124" spans="3:65" s="188" customFormat="1" ht="52.9" customHeight="1" x14ac:dyDescent="0.25">
      <c r="D124" s="201" t="s">
        <v>630</v>
      </c>
      <c r="F124" s="202" t="s">
        <v>635</v>
      </c>
      <c r="I124" s="203"/>
      <c r="M124" s="204"/>
      <c r="T124" s="205"/>
      <c r="AT124" s="187" t="s">
        <v>630</v>
      </c>
      <c r="AU124" s="187" t="s">
        <v>109</v>
      </c>
    </row>
    <row r="125" spans="3:65" s="188" customFormat="1" ht="16.5" customHeight="1" x14ac:dyDescent="0.25">
      <c r="C125" s="42" t="s">
        <v>130</v>
      </c>
      <c r="D125" s="42" t="s">
        <v>113</v>
      </c>
      <c r="E125" s="43" t="s">
        <v>636</v>
      </c>
      <c r="F125" s="44" t="s">
        <v>637</v>
      </c>
      <c r="G125" s="45" t="s">
        <v>249</v>
      </c>
      <c r="H125" s="46">
        <v>1</v>
      </c>
      <c r="I125" s="47"/>
      <c r="J125" s="48">
        <f>ROUND(I125*H125,2)</f>
        <v>0</v>
      </c>
      <c r="K125" s="153" t="s">
        <v>2</v>
      </c>
      <c r="M125" s="197" t="s">
        <v>2</v>
      </c>
      <c r="N125" s="173" t="s">
        <v>63</v>
      </c>
      <c r="P125" s="198">
        <f>O125*H125</f>
        <v>0</v>
      </c>
      <c r="Q125" s="198">
        <v>0</v>
      </c>
      <c r="R125" s="198">
        <f>Q125*H125</f>
        <v>0</v>
      </c>
      <c r="S125" s="198">
        <v>0</v>
      </c>
      <c r="T125" s="199">
        <f>S125*H125</f>
        <v>0</v>
      </c>
      <c r="AR125" s="53" t="s">
        <v>628</v>
      </c>
      <c r="AT125" s="53" t="s">
        <v>113</v>
      </c>
      <c r="AU125" s="53" t="s">
        <v>109</v>
      </c>
      <c r="AY125" s="187" t="s">
        <v>111</v>
      </c>
      <c r="BE125" s="200">
        <f>IF(N125="základní",J125,0)</f>
        <v>0</v>
      </c>
      <c r="BF125" s="200">
        <f>IF(N125="snížená",J125,0)</f>
        <v>0</v>
      </c>
      <c r="BG125" s="200">
        <f>IF(N125="zákl. přenesená",J125,0)</f>
        <v>0</v>
      </c>
      <c r="BH125" s="200">
        <f>IF(N125="sníž. přenesená",J125,0)</f>
        <v>0</v>
      </c>
      <c r="BI125" s="200">
        <f>IF(N125="nulová",J125,0)</f>
        <v>0</v>
      </c>
      <c r="BJ125" s="187" t="s">
        <v>109</v>
      </c>
      <c r="BK125" s="200">
        <f>ROUND(I125*H125,2)</f>
        <v>0</v>
      </c>
      <c r="BL125" s="187" t="s">
        <v>628</v>
      </c>
      <c r="BM125" s="53" t="s">
        <v>638</v>
      </c>
    </row>
    <row r="126" spans="3:65" s="188" customFormat="1" ht="35.450000000000003" customHeight="1" x14ac:dyDescent="0.25">
      <c r="D126" s="201" t="s">
        <v>630</v>
      </c>
      <c r="F126" s="202" t="s">
        <v>639</v>
      </c>
      <c r="I126" s="203"/>
      <c r="M126" s="204"/>
      <c r="T126" s="205"/>
      <c r="AT126" s="187" t="s">
        <v>630</v>
      </c>
      <c r="AU126" s="187" t="s">
        <v>109</v>
      </c>
    </row>
    <row r="127" spans="3:65" s="188" customFormat="1" ht="24.2" customHeight="1" x14ac:dyDescent="0.25">
      <c r="C127" s="42" t="s">
        <v>117</v>
      </c>
      <c r="D127" s="42" t="s">
        <v>113</v>
      </c>
      <c r="E127" s="43" t="s">
        <v>640</v>
      </c>
      <c r="F127" s="44" t="s">
        <v>641</v>
      </c>
      <c r="G127" s="45" t="s">
        <v>249</v>
      </c>
      <c r="H127" s="46">
        <v>1</v>
      </c>
      <c r="I127" s="47"/>
      <c r="J127" s="48">
        <f>ROUND(I127*H127,2)</f>
        <v>0</v>
      </c>
      <c r="K127" s="153" t="s">
        <v>2</v>
      </c>
      <c r="M127" s="197" t="s">
        <v>2</v>
      </c>
      <c r="N127" s="173" t="s">
        <v>63</v>
      </c>
      <c r="P127" s="198">
        <f>O127*H127</f>
        <v>0</v>
      </c>
      <c r="Q127" s="198">
        <v>0</v>
      </c>
      <c r="R127" s="198">
        <f>Q127*H127</f>
        <v>0</v>
      </c>
      <c r="S127" s="198">
        <v>0</v>
      </c>
      <c r="T127" s="199">
        <f>S127*H127</f>
        <v>0</v>
      </c>
      <c r="AR127" s="53" t="s">
        <v>628</v>
      </c>
      <c r="AT127" s="53" t="s">
        <v>113</v>
      </c>
      <c r="AU127" s="53" t="s">
        <v>109</v>
      </c>
      <c r="AY127" s="187" t="s">
        <v>111</v>
      </c>
      <c r="BE127" s="200">
        <f>IF(N127="základní",J127,0)</f>
        <v>0</v>
      </c>
      <c r="BF127" s="200">
        <f>IF(N127="snížená",J127,0)</f>
        <v>0</v>
      </c>
      <c r="BG127" s="200">
        <f>IF(N127="zákl. přenesená",J127,0)</f>
        <v>0</v>
      </c>
      <c r="BH127" s="200">
        <f>IF(N127="sníž. přenesená",J127,0)</f>
        <v>0</v>
      </c>
      <c r="BI127" s="200">
        <f>IF(N127="nulová",J127,0)</f>
        <v>0</v>
      </c>
      <c r="BJ127" s="187" t="s">
        <v>109</v>
      </c>
      <c r="BK127" s="200">
        <f>ROUND(I127*H127,2)</f>
        <v>0</v>
      </c>
      <c r="BL127" s="187" t="s">
        <v>628</v>
      </c>
      <c r="BM127" s="53" t="s">
        <v>642</v>
      </c>
    </row>
    <row r="128" spans="3:65" s="188" customFormat="1" ht="58.5" x14ac:dyDescent="0.25">
      <c r="D128" s="201" t="s">
        <v>630</v>
      </c>
      <c r="F128" s="202" t="s">
        <v>643</v>
      </c>
      <c r="I128" s="203"/>
      <c r="M128" s="204"/>
      <c r="T128" s="205"/>
      <c r="AT128" s="187" t="s">
        <v>630</v>
      </c>
      <c r="AU128" s="187" t="s">
        <v>109</v>
      </c>
    </row>
    <row r="129" spans="3:65" s="188" customFormat="1" ht="16.5" customHeight="1" x14ac:dyDescent="0.25">
      <c r="C129" s="42" t="s">
        <v>137</v>
      </c>
      <c r="D129" s="42" t="s">
        <v>113</v>
      </c>
      <c r="E129" s="43" t="s">
        <v>644</v>
      </c>
      <c r="F129" s="44" t="s">
        <v>645</v>
      </c>
      <c r="G129" s="45" t="s">
        <v>249</v>
      </c>
      <c r="H129" s="46">
        <v>1</v>
      </c>
      <c r="I129" s="47"/>
      <c r="J129" s="48">
        <f>ROUND(I129*H129,2)</f>
        <v>0</v>
      </c>
      <c r="K129" s="153" t="s">
        <v>2</v>
      </c>
      <c r="M129" s="197" t="s">
        <v>2</v>
      </c>
      <c r="N129" s="173" t="s">
        <v>63</v>
      </c>
      <c r="P129" s="198">
        <f>O129*H129</f>
        <v>0</v>
      </c>
      <c r="Q129" s="198">
        <v>0</v>
      </c>
      <c r="R129" s="198">
        <f>Q129*H129</f>
        <v>0</v>
      </c>
      <c r="S129" s="198">
        <v>0</v>
      </c>
      <c r="T129" s="199">
        <f>S129*H129</f>
        <v>0</v>
      </c>
      <c r="AR129" s="53" t="s">
        <v>628</v>
      </c>
      <c r="AT129" s="53" t="s">
        <v>113</v>
      </c>
      <c r="AU129" s="53" t="s">
        <v>109</v>
      </c>
      <c r="AY129" s="187" t="s">
        <v>111</v>
      </c>
      <c r="BE129" s="200">
        <f>IF(N129="základní",J129,0)</f>
        <v>0</v>
      </c>
      <c r="BF129" s="200">
        <f>IF(N129="snížená",J129,0)</f>
        <v>0</v>
      </c>
      <c r="BG129" s="200">
        <f>IF(N129="zákl. přenesená",J129,0)</f>
        <v>0</v>
      </c>
      <c r="BH129" s="200">
        <f>IF(N129="sníž. přenesená",J129,0)</f>
        <v>0</v>
      </c>
      <c r="BI129" s="200">
        <f>IF(N129="nulová",J129,0)</f>
        <v>0</v>
      </c>
      <c r="BJ129" s="187" t="s">
        <v>109</v>
      </c>
      <c r="BK129" s="200">
        <f>ROUND(I129*H129,2)</f>
        <v>0</v>
      </c>
      <c r="BL129" s="187" t="s">
        <v>628</v>
      </c>
      <c r="BM129" s="53" t="s">
        <v>646</v>
      </c>
    </row>
    <row r="130" spans="3:65" s="188" customFormat="1" ht="58.5" x14ac:dyDescent="0.25">
      <c r="D130" s="201" t="s">
        <v>630</v>
      </c>
      <c r="F130" s="202" t="s">
        <v>647</v>
      </c>
      <c r="I130" s="203"/>
      <c r="M130" s="204"/>
      <c r="T130" s="205"/>
      <c r="AT130" s="187" t="s">
        <v>630</v>
      </c>
      <c r="AU130" s="187" t="s">
        <v>109</v>
      </c>
    </row>
    <row r="131" spans="3:65" s="188" customFormat="1" ht="16.5" customHeight="1" x14ac:dyDescent="0.25">
      <c r="C131" s="42" t="s">
        <v>143</v>
      </c>
      <c r="D131" s="42" t="s">
        <v>113</v>
      </c>
      <c r="E131" s="43" t="s">
        <v>648</v>
      </c>
      <c r="F131" s="44" t="s">
        <v>649</v>
      </c>
      <c r="G131" s="45" t="s">
        <v>249</v>
      </c>
      <c r="H131" s="46">
        <v>1</v>
      </c>
      <c r="I131" s="47"/>
      <c r="J131" s="48">
        <f>ROUND(I131*H131,2)</f>
        <v>0</v>
      </c>
      <c r="K131" s="153" t="s">
        <v>2</v>
      </c>
      <c r="M131" s="197" t="s">
        <v>2</v>
      </c>
      <c r="N131" s="173" t="s">
        <v>63</v>
      </c>
      <c r="P131" s="198">
        <f>O131*H131</f>
        <v>0</v>
      </c>
      <c r="Q131" s="198">
        <v>0</v>
      </c>
      <c r="R131" s="198">
        <f>Q131*H131</f>
        <v>0</v>
      </c>
      <c r="S131" s="198">
        <v>0</v>
      </c>
      <c r="T131" s="199">
        <f>S131*H131</f>
        <v>0</v>
      </c>
      <c r="AR131" s="53" t="s">
        <v>628</v>
      </c>
      <c r="AT131" s="53" t="s">
        <v>113</v>
      </c>
      <c r="AU131" s="53" t="s">
        <v>109</v>
      </c>
      <c r="AY131" s="187" t="s">
        <v>111</v>
      </c>
      <c r="BE131" s="200">
        <f>IF(N131="základní",J131,0)</f>
        <v>0</v>
      </c>
      <c r="BF131" s="200">
        <f>IF(N131="snížená",J131,0)</f>
        <v>0</v>
      </c>
      <c r="BG131" s="200">
        <f>IF(N131="zákl. přenesená",J131,0)</f>
        <v>0</v>
      </c>
      <c r="BH131" s="200">
        <f>IF(N131="sníž. přenesená",J131,0)</f>
        <v>0</v>
      </c>
      <c r="BI131" s="200">
        <f>IF(N131="nulová",J131,0)</f>
        <v>0</v>
      </c>
      <c r="BJ131" s="187" t="s">
        <v>109</v>
      </c>
      <c r="BK131" s="200">
        <f>ROUND(I131*H131,2)</f>
        <v>0</v>
      </c>
      <c r="BL131" s="187" t="s">
        <v>628</v>
      </c>
      <c r="BM131" s="53" t="s">
        <v>650</v>
      </c>
    </row>
    <row r="132" spans="3:65" s="188" customFormat="1" ht="39" x14ac:dyDescent="0.25">
      <c r="D132" s="201" t="s">
        <v>630</v>
      </c>
      <c r="F132" s="202" t="s">
        <v>651</v>
      </c>
      <c r="I132" s="203"/>
      <c r="M132" s="204"/>
      <c r="T132" s="205"/>
      <c r="AT132" s="187" t="s">
        <v>630</v>
      </c>
      <c r="AU132" s="187" t="s">
        <v>109</v>
      </c>
    </row>
    <row r="133" spans="3:65" s="188" customFormat="1" ht="21.75" customHeight="1" x14ac:dyDescent="0.25">
      <c r="C133" s="42" t="s">
        <v>148</v>
      </c>
      <c r="D133" s="42" t="s">
        <v>113</v>
      </c>
      <c r="E133" s="43" t="s">
        <v>652</v>
      </c>
      <c r="F133" s="44" t="s">
        <v>653</v>
      </c>
      <c r="G133" s="45" t="s">
        <v>249</v>
      </c>
      <c r="H133" s="46">
        <v>1</v>
      </c>
      <c r="I133" s="47"/>
      <c r="J133" s="48">
        <f>ROUND(I133*H133,2)</f>
        <v>0</v>
      </c>
      <c r="K133" s="153" t="s">
        <v>2</v>
      </c>
      <c r="M133" s="197" t="s">
        <v>2</v>
      </c>
      <c r="N133" s="173" t="s">
        <v>63</v>
      </c>
      <c r="P133" s="198">
        <f>O133*H133</f>
        <v>0</v>
      </c>
      <c r="Q133" s="198">
        <v>0</v>
      </c>
      <c r="R133" s="198">
        <f>Q133*H133</f>
        <v>0</v>
      </c>
      <c r="S133" s="198">
        <v>0</v>
      </c>
      <c r="T133" s="199">
        <f>S133*H133</f>
        <v>0</v>
      </c>
      <c r="AR133" s="53" t="s">
        <v>628</v>
      </c>
      <c r="AT133" s="53" t="s">
        <v>113</v>
      </c>
      <c r="AU133" s="53" t="s">
        <v>109</v>
      </c>
      <c r="AY133" s="187" t="s">
        <v>111</v>
      </c>
      <c r="BE133" s="200">
        <f>IF(N133="základní",J133,0)</f>
        <v>0</v>
      </c>
      <c r="BF133" s="200">
        <f>IF(N133="snížená",J133,0)</f>
        <v>0</v>
      </c>
      <c r="BG133" s="200">
        <f>IF(N133="zákl. přenesená",J133,0)</f>
        <v>0</v>
      </c>
      <c r="BH133" s="200">
        <f>IF(N133="sníž. přenesená",J133,0)</f>
        <v>0</v>
      </c>
      <c r="BI133" s="200">
        <f>IF(N133="nulová",J133,0)</f>
        <v>0</v>
      </c>
      <c r="BJ133" s="187" t="s">
        <v>109</v>
      </c>
      <c r="BK133" s="200">
        <f>ROUND(I133*H133,2)</f>
        <v>0</v>
      </c>
      <c r="BL133" s="187" t="s">
        <v>628</v>
      </c>
      <c r="BM133" s="53" t="s">
        <v>654</v>
      </c>
    </row>
    <row r="134" spans="3:65" s="188" customFormat="1" ht="39" x14ac:dyDescent="0.25">
      <c r="D134" s="201" t="s">
        <v>630</v>
      </c>
      <c r="F134" s="202" t="s">
        <v>655</v>
      </c>
      <c r="I134" s="203"/>
      <c r="M134" s="204"/>
      <c r="T134" s="205"/>
      <c r="AT134" s="187" t="s">
        <v>630</v>
      </c>
      <c r="AU134" s="187" t="s">
        <v>109</v>
      </c>
    </row>
    <row r="135" spans="3:65" s="188" customFormat="1" ht="16.5" customHeight="1" x14ac:dyDescent="0.25">
      <c r="C135" s="42" t="s">
        <v>153</v>
      </c>
      <c r="D135" s="42" t="s">
        <v>113</v>
      </c>
      <c r="E135" s="43" t="s">
        <v>656</v>
      </c>
      <c r="F135" s="44" t="s">
        <v>657</v>
      </c>
      <c r="G135" s="45" t="s">
        <v>249</v>
      </c>
      <c r="H135" s="46">
        <v>1</v>
      </c>
      <c r="I135" s="47"/>
      <c r="J135" s="48">
        <f>ROUND(I135*H135,2)</f>
        <v>0</v>
      </c>
      <c r="K135" s="153" t="s">
        <v>2</v>
      </c>
      <c r="M135" s="197" t="s">
        <v>2</v>
      </c>
      <c r="N135" s="173" t="s">
        <v>63</v>
      </c>
      <c r="P135" s="198">
        <f>O135*H135</f>
        <v>0</v>
      </c>
      <c r="Q135" s="198">
        <v>0</v>
      </c>
      <c r="R135" s="198">
        <f>Q135*H135</f>
        <v>0</v>
      </c>
      <c r="S135" s="198">
        <v>0</v>
      </c>
      <c r="T135" s="199">
        <f>S135*H135</f>
        <v>0</v>
      </c>
      <c r="AR135" s="53" t="s">
        <v>628</v>
      </c>
      <c r="AT135" s="53" t="s">
        <v>113</v>
      </c>
      <c r="AU135" s="53" t="s">
        <v>109</v>
      </c>
      <c r="AY135" s="187" t="s">
        <v>111</v>
      </c>
      <c r="BE135" s="200">
        <f>IF(N135="základní",J135,0)</f>
        <v>0</v>
      </c>
      <c r="BF135" s="200">
        <f>IF(N135="snížená",J135,0)</f>
        <v>0</v>
      </c>
      <c r="BG135" s="200">
        <f>IF(N135="zákl. přenesená",J135,0)</f>
        <v>0</v>
      </c>
      <c r="BH135" s="200">
        <f>IF(N135="sníž. přenesená",J135,0)</f>
        <v>0</v>
      </c>
      <c r="BI135" s="200">
        <f>IF(N135="nulová",J135,0)</f>
        <v>0</v>
      </c>
      <c r="BJ135" s="187" t="s">
        <v>109</v>
      </c>
      <c r="BK135" s="200">
        <f>ROUND(I135*H135,2)</f>
        <v>0</v>
      </c>
      <c r="BL135" s="187" t="s">
        <v>628</v>
      </c>
      <c r="BM135" s="53" t="s">
        <v>658</v>
      </c>
    </row>
    <row r="136" spans="3:65" s="188" customFormat="1" ht="78" x14ac:dyDescent="0.25">
      <c r="D136" s="201" t="s">
        <v>630</v>
      </c>
      <c r="F136" s="202" t="s">
        <v>659</v>
      </c>
      <c r="I136" s="203"/>
      <c r="M136" s="204"/>
      <c r="T136" s="205"/>
      <c r="AT136" s="187" t="s">
        <v>630</v>
      </c>
      <c r="AU136" s="187" t="s">
        <v>109</v>
      </c>
    </row>
    <row r="137" spans="3:65" s="170" customFormat="1" ht="25.9" customHeight="1" x14ac:dyDescent="0.2">
      <c r="D137" s="206" t="s">
        <v>106</v>
      </c>
      <c r="E137" s="207" t="s">
        <v>483</v>
      </c>
      <c r="F137" s="207" t="s">
        <v>660</v>
      </c>
      <c r="I137" s="208"/>
      <c r="J137" s="209">
        <f>BK137</f>
        <v>0</v>
      </c>
      <c r="M137" s="210"/>
      <c r="P137" s="211">
        <f>SUM(P138:P163)</f>
        <v>0</v>
      </c>
      <c r="R137" s="211">
        <f>SUM(R138:R163)</f>
        <v>0</v>
      </c>
      <c r="T137" s="212">
        <f>SUM(T138:T163)</f>
        <v>0</v>
      </c>
      <c r="AR137" s="206" t="s">
        <v>137</v>
      </c>
      <c r="AT137" s="213" t="s">
        <v>106</v>
      </c>
      <c r="AU137" s="213" t="s">
        <v>110</v>
      </c>
      <c r="AY137" s="206" t="s">
        <v>111</v>
      </c>
      <c r="BK137" s="214">
        <f>SUM(BK138:BK163)</f>
        <v>0</v>
      </c>
    </row>
    <row r="138" spans="3:65" s="188" customFormat="1" ht="16.5" customHeight="1" x14ac:dyDescent="0.25">
      <c r="C138" s="42" t="s">
        <v>162</v>
      </c>
      <c r="D138" s="42" t="s">
        <v>113</v>
      </c>
      <c r="E138" s="43" t="s">
        <v>661</v>
      </c>
      <c r="F138" s="44" t="s">
        <v>662</v>
      </c>
      <c r="G138" s="45" t="s">
        <v>249</v>
      </c>
      <c r="H138" s="46">
        <v>1</v>
      </c>
      <c r="I138" s="47"/>
      <c r="J138" s="48">
        <f>ROUND(I138*H138,2)</f>
        <v>0</v>
      </c>
      <c r="K138" s="153"/>
      <c r="M138" s="197" t="s">
        <v>2</v>
      </c>
      <c r="N138" s="173" t="s">
        <v>63</v>
      </c>
      <c r="P138" s="198">
        <f>O138*H138</f>
        <v>0</v>
      </c>
      <c r="Q138" s="198">
        <v>0</v>
      </c>
      <c r="R138" s="198">
        <f>Q138*H138</f>
        <v>0</v>
      </c>
      <c r="S138" s="198">
        <v>0</v>
      </c>
      <c r="T138" s="199">
        <f>S138*H138</f>
        <v>0</v>
      </c>
      <c r="AR138" s="53" t="s">
        <v>663</v>
      </c>
      <c r="AT138" s="53" t="s">
        <v>113</v>
      </c>
      <c r="AU138" s="53" t="s">
        <v>109</v>
      </c>
      <c r="AY138" s="187" t="s">
        <v>111</v>
      </c>
      <c r="BE138" s="200">
        <f>IF(N138="základní",J138,0)</f>
        <v>0</v>
      </c>
      <c r="BF138" s="200">
        <f>IF(N138="snížená",J138,0)</f>
        <v>0</v>
      </c>
      <c r="BG138" s="200">
        <f>IF(N138="zákl. přenesená",J138,0)</f>
        <v>0</v>
      </c>
      <c r="BH138" s="200">
        <f>IF(N138="sníž. přenesená",J138,0)</f>
        <v>0</v>
      </c>
      <c r="BI138" s="200">
        <f>IF(N138="nulová",J138,0)</f>
        <v>0</v>
      </c>
      <c r="BJ138" s="187" t="s">
        <v>109</v>
      </c>
      <c r="BK138" s="200">
        <f>ROUND(I138*H138,2)</f>
        <v>0</v>
      </c>
      <c r="BL138" s="187" t="s">
        <v>663</v>
      </c>
      <c r="BM138" s="53" t="s">
        <v>664</v>
      </c>
    </row>
    <row r="139" spans="3:65" s="188" customFormat="1" ht="16.5" customHeight="1" x14ac:dyDescent="0.25">
      <c r="C139" s="42" t="s">
        <v>167</v>
      </c>
      <c r="D139" s="42" t="s">
        <v>113</v>
      </c>
      <c r="E139" s="43" t="s">
        <v>665</v>
      </c>
      <c r="F139" s="44" t="s">
        <v>666</v>
      </c>
      <c r="G139" s="45" t="s">
        <v>249</v>
      </c>
      <c r="H139" s="46">
        <v>1</v>
      </c>
      <c r="I139" s="47"/>
      <c r="J139" s="48">
        <f>ROUND(I139*H139,2)</f>
        <v>0</v>
      </c>
      <c r="K139" s="153" t="s">
        <v>2</v>
      </c>
      <c r="M139" s="197" t="s">
        <v>2</v>
      </c>
      <c r="N139" s="173" t="s">
        <v>63</v>
      </c>
      <c r="P139" s="198">
        <f>O139*H139</f>
        <v>0</v>
      </c>
      <c r="Q139" s="198">
        <v>0</v>
      </c>
      <c r="R139" s="198">
        <f>Q139*H139</f>
        <v>0</v>
      </c>
      <c r="S139" s="198">
        <v>0</v>
      </c>
      <c r="T139" s="199">
        <f>S139*H139</f>
        <v>0</v>
      </c>
      <c r="AR139" s="53" t="s">
        <v>663</v>
      </c>
      <c r="AT139" s="53" t="s">
        <v>113</v>
      </c>
      <c r="AU139" s="53" t="s">
        <v>109</v>
      </c>
      <c r="AY139" s="187" t="s">
        <v>111</v>
      </c>
      <c r="BE139" s="200">
        <f>IF(N139="základní",J139,0)</f>
        <v>0</v>
      </c>
      <c r="BF139" s="200">
        <f>IF(N139="snížená",J139,0)</f>
        <v>0</v>
      </c>
      <c r="BG139" s="200">
        <f>IF(N139="zákl. přenesená",J139,0)</f>
        <v>0</v>
      </c>
      <c r="BH139" s="200">
        <f>IF(N139="sníž. přenesená",J139,0)</f>
        <v>0</v>
      </c>
      <c r="BI139" s="200">
        <f>IF(N139="nulová",J139,0)</f>
        <v>0</v>
      </c>
      <c r="BJ139" s="187" t="s">
        <v>109</v>
      </c>
      <c r="BK139" s="200">
        <f>ROUND(I139*H139,2)</f>
        <v>0</v>
      </c>
      <c r="BL139" s="187" t="s">
        <v>663</v>
      </c>
      <c r="BM139" s="53" t="s">
        <v>667</v>
      </c>
    </row>
    <row r="140" spans="3:65" s="188" customFormat="1" ht="29.25" x14ac:dyDescent="0.25">
      <c r="D140" s="201" t="s">
        <v>630</v>
      </c>
      <c r="F140" s="202" t="s">
        <v>668</v>
      </c>
      <c r="I140" s="203"/>
      <c r="M140" s="204"/>
      <c r="T140" s="205"/>
      <c r="AT140" s="187" t="s">
        <v>630</v>
      </c>
      <c r="AU140" s="187" t="s">
        <v>109</v>
      </c>
    </row>
    <row r="141" spans="3:65" s="188" customFormat="1" ht="16.5" customHeight="1" x14ac:dyDescent="0.25">
      <c r="C141" s="42" t="s">
        <v>172</v>
      </c>
      <c r="D141" s="42" t="s">
        <v>113</v>
      </c>
      <c r="E141" s="43" t="s">
        <v>669</v>
      </c>
      <c r="F141" s="44" t="s">
        <v>670</v>
      </c>
      <c r="G141" s="45" t="s">
        <v>249</v>
      </c>
      <c r="H141" s="46">
        <v>1</v>
      </c>
      <c r="I141" s="47"/>
      <c r="J141" s="48">
        <f>ROUND(I141*H141,2)</f>
        <v>0</v>
      </c>
      <c r="K141" s="153" t="s">
        <v>2</v>
      </c>
      <c r="M141" s="197" t="s">
        <v>2</v>
      </c>
      <c r="N141" s="173" t="s">
        <v>63</v>
      </c>
      <c r="P141" s="198">
        <f>O141*H141</f>
        <v>0</v>
      </c>
      <c r="Q141" s="198">
        <v>0</v>
      </c>
      <c r="R141" s="198">
        <f>Q141*H141</f>
        <v>0</v>
      </c>
      <c r="S141" s="198">
        <v>0</v>
      </c>
      <c r="T141" s="199">
        <f>S141*H141</f>
        <v>0</v>
      </c>
      <c r="AR141" s="53" t="s">
        <v>663</v>
      </c>
      <c r="AT141" s="53" t="s">
        <v>113</v>
      </c>
      <c r="AU141" s="53" t="s">
        <v>109</v>
      </c>
      <c r="AY141" s="187" t="s">
        <v>111</v>
      </c>
      <c r="BE141" s="200">
        <f>IF(N141="základní",J141,0)</f>
        <v>0</v>
      </c>
      <c r="BF141" s="200">
        <f>IF(N141="snížená",J141,0)</f>
        <v>0</v>
      </c>
      <c r="BG141" s="200">
        <f>IF(N141="zákl. přenesená",J141,0)</f>
        <v>0</v>
      </c>
      <c r="BH141" s="200">
        <f>IF(N141="sníž. přenesená",J141,0)</f>
        <v>0</v>
      </c>
      <c r="BI141" s="200">
        <f>IF(N141="nulová",J141,0)</f>
        <v>0</v>
      </c>
      <c r="BJ141" s="187" t="s">
        <v>109</v>
      </c>
      <c r="BK141" s="200">
        <f>ROUND(I141*H141,2)</f>
        <v>0</v>
      </c>
      <c r="BL141" s="187" t="s">
        <v>663</v>
      </c>
      <c r="BM141" s="53" t="s">
        <v>671</v>
      </c>
    </row>
    <row r="142" spans="3:65" s="188" customFormat="1" ht="16.5" customHeight="1" x14ac:dyDescent="0.25">
      <c r="C142" s="42" t="s">
        <v>177</v>
      </c>
      <c r="D142" s="42" t="s">
        <v>113</v>
      </c>
      <c r="E142" s="43" t="s">
        <v>672</v>
      </c>
      <c r="F142" s="44" t="s">
        <v>673</v>
      </c>
      <c r="G142" s="45" t="s">
        <v>249</v>
      </c>
      <c r="H142" s="46">
        <v>1</v>
      </c>
      <c r="I142" s="47"/>
      <c r="J142" s="48">
        <f>ROUND(I142*H142,2)</f>
        <v>0</v>
      </c>
      <c r="K142" s="153" t="s">
        <v>2</v>
      </c>
      <c r="M142" s="197" t="s">
        <v>2</v>
      </c>
      <c r="N142" s="173" t="s">
        <v>63</v>
      </c>
      <c r="P142" s="198">
        <f>O142*H142</f>
        <v>0</v>
      </c>
      <c r="Q142" s="198">
        <v>0</v>
      </c>
      <c r="R142" s="198">
        <f>Q142*H142</f>
        <v>0</v>
      </c>
      <c r="S142" s="198">
        <v>0</v>
      </c>
      <c r="T142" s="199">
        <f>S142*H142</f>
        <v>0</v>
      </c>
      <c r="AR142" s="53" t="s">
        <v>663</v>
      </c>
      <c r="AT142" s="53" t="s">
        <v>113</v>
      </c>
      <c r="AU142" s="53" t="s">
        <v>109</v>
      </c>
      <c r="AY142" s="187" t="s">
        <v>111</v>
      </c>
      <c r="BE142" s="200">
        <f>IF(N142="základní",J142,0)</f>
        <v>0</v>
      </c>
      <c r="BF142" s="200">
        <f>IF(N142="snížená",J142,0)</f>
        <v>0</v>
      </c>
      <c r="BG142" s="200">
        <f>IF(N142="zákl. přenesená",J142,0)</f>
        <v>0</v>
      </c>
      <c r="BH142" s="200">
        <f>IF(N142="sníž. přenesená",J142,0)</f>
        <v>0</v>
      </c>
      <c r="BI142" s="200">
        <f>IF(N142="nulová",J142,0)</f>
        <v>0</v>
      </c>
      <c r="BJ142" s="187" t="s">
        <v>109</v>
      </c>
      <c r="BK142" s="200">
        <f>ROUND(I142*H142,2)</f>
        <v>0</v>
      </c>
      <c r="BL142" s="187" t="s">
        <v>663</v>
      </c>
      <c r="BM142" s="53" t="s">
        <v>674</v>
      </c>
    </row>
    <row r="143" spans="3:65" s="188" customFormat="1" ht="24.2" customHeight="1" x14ac:dyDescent="0.25">
      <c r="C143" s="42" t="s">
        <v>183</v>
      </c>
      <c r="D143" s="42" t="s">
        <v>113</v>
      </c>
      <c r="E143" s="43" t="s">
        <v>675</v>
      </c>
      <c r="F143" s="44" t="s">
        <v>676</v>
      </c>
      <c r="G143" s="45" t="s">
        <v>249</v>
      </c>
      <c r="H143" s="46">
        <v>1</v>
      </c>
      <c r="I143" s="47"/>
      <c r="J143" s="48">
        <f>ROUND(I143*H143,2)</f>
        <v>0</v>
      </c>
      <c r="K143" s="153" t="s">
        <v>2</v>
      </c>
      <c r="M143" s="197" t="s">
        <v>2</v>
      </c>
      <c r="N143" s="173" t="s">
        <v>63</v>
      </c>
      <c r="P143" s="198">
        <f>O143*H143</f>
        <v>0</v>
      </c>
      <c r="Q143" s="198">
        <v>0</v>
      </c>
      <c r="R143" s="198">
        <f>Q143*H143</f>
        <v>0</v>
      </c>
      <c r="S143" s="198">
        <v>0</v>
      </c>
      <c r="T143" s="199">
        <f>S143*H143</f>
        <v>0</v>
      </c>
      <c r="AR143" s="53" t="s">
        <v>117</v>
      </c>
      <c r="AT143" s="53" t="s">
        <v>113</v>
      </c>
      <c r="AU143" s="53" t="s">
        <v>109</v>
      </c>
      <c r="AY143" s="187" t="s">
        <v>111</v>
      </c>
      <c r="BE143" s="200">
        <f>IF(N143="základní",J143,0)</f>
        <v>0</v>
      </c>
      <c r="BF143" s="200">
        <f>IF(N143="snížená",J143,0)</f>
        <v>0</v>
      </c>
      <c r="BG143" s="200">
        <f>IF(N143="zákl. přenesená",J143,0)</f>
        <v>0</v>
      </c>
      <c r="BH143" s="200">
        <f>IF(N143="sníž. přenesená",J143,0)</f>
        <v>0</v>
      </c>
      <c r="BI143" s="200">
        <f>IF(N143="nulová",J143,0)</f>
        <v>0</v>
      </c>
      <c r="BJ143" s="187" t="s">
        <v>109</v>
      </c>
      <c r="BK143" s="200">
        <f>ROUND(I143*H143,2)</f>
        <v>0</v>
      </c>
      <c r="BL143" s="187" t="s">
        <v>117</v>
      </c>
      <c r="BM143" s="53" t="s">
        <v>677</v>
      </c>
    </row>
    <row r="144" spans="3:65" s="188" customFormat="1" ht="58.5" x14ac:dyDescent="0.25">
      <c r="D144" s="201" t="s">
        <v>630</v>
      </c>
      <c r="F144" s="202" t="s">
        <v>678</v>
      </c>
      <c r="I144" s="203"/>
      <c r="M144" s="204"/>
      <c r="T144" s="205"/>
      <c r="AT144" s="187" t="s">
        <v>630</v>
      </c>
      <c r="AU144" s="187" t="s">
        <v>109</v>
      </c>
    </row>
    <row r="145" spans="3:65" s="188" customFormat="1" ht="16.5" customHeight="1" x14ac:dyDescent="0.25">
      <c r="C145" s="42" t="s">
        <v>187</v>
      </c>
      <c r="D145" s="42" t="s">
        <v>113</v>
      </c>
      <c r="E145" s="43" t="s">
        <v>679</v>
      </c>
      <c r="F145" s="44" t="s">
        <v>680</v>
      </c>
      <c r="G145" s="45" t="s">
        <v>249</v>
      </c>
      <c r="H145" s="46">
        <v>1</v>
      </c>
      <c r="I145" s="47"/>
      <c r="J145" s="48">
        <f>ROUND(I145*H145,2)</f>
        <v>0</v>
      </c>
      <c r="K145" s="153" t="s">
        <v>2</v>
      </c>
      <c r="M145" s="197" t="s">
        <v>2</v>
      </c>
      <c r="N145" s="173" t="s">
        <v>63</v>
      </c>
      <c r="P145" s="198">
        <f>O145*H145</f>
        <v>0</v>
      </c>
      <c r="Q145" s="198">
        <v>0</v>
      </c>
      <c r="R145" s="198">
        <f>Q145*H145</f>
        <v>0</v>
      </c>
      <c r="S145" s="198">
        <v>0</v>
      </c>
      <c r="T145" s="199">
        <f>S145*H145</f>
        <v>0</v>
      </c>
      <c r="AR145" s="53" t="s">
        <v>117</v>
      </c>
      <c r="AT145" s="53" t="s">
        <v>113</v>
      </c>
      <c r="AU145" s="53" t="s">
        <v>109</v>
      </c>
      <c r="AY145" s="187" t="s">
        <v>111</v>
      </c>
      <c r="BE145" s="200">
        <f>IF(N145="základní",J145,0)</f>
        <v>0</v>
      </c>
      <c r="BF145" s="200">
        <f>IF(N145="snížená",J145,0)</f>
        <v>0</v>
      </c>
      <c r="BG145" s="200">
        <f>IF(N145="zákl. přenesená",J145,0)</f>
        <v>0</v>
      </c>
      <c r="BH145" s="200">
        <f>IF(N145="sníž. přenesená",J145,0)</f>
        <v>0</v>
      </c>
      <c r="BI145" s="200">
        <f>IF(N145="nulová",J145,0)</f>
        <v>0</v>
      </c>
      <c r="BJ145" s="187" t="s">
        <v>109</v>
      </c>
      <c r="BK145" s="200">
        <f>ROUND(I145*H145,2)</f>
        <v>0</v>
      </c>
      <c r="BL145" s="187" t="s">
        <v>117</v>
      </c>
      <c r="BM145" s="53" t="s">
        <v>681</v>
      </c>
    </row>
    <row r="146" spans="3:65" s="188" customFormat="1" ht="47.45" customHeight="1" x14ac:dyDescent="0.25">
      <c r="D146" s="201" t="s">
        <v>630</v>
      </c>
      <c r="F146" s="202" t="s">
        <v>682</v>
      </c>
      <c r="I146" s="203"/>
      <c r="J146" s="48"/>
      <c r="M146" s="204"/>
      <c r="T146" s="205"/>
      <c r="AT146" s="187" t="s">
        <v>630</v>
      </c>
      <c r="AU146" s="187" t="s">
        <v>109</v>
      </c>
    </row>
    <row r="147" spans="3:65" s="188" customFormat="1" ht="27.6" customHeight="1" x14ac:dyDescent="0.25">
      <c r="C147" s="42" t="s">
        <v>192</v>
      </c>
      <c r="D147" s="42" t="s">
        <v>113</v>
      </c>
      <c r="E147" s="43" t="s">
        <v>683</v>
      </c>
      <c r="F147" s="44" t="s">
        <v>741</v>
      </c>
      <c r="G147" s="45" t="s">
        <v>249</v>
      </c>
      <c r="H147" s="46">
        <v>1</v>
      </c>
      <c r="I147" s="47"/>
      <c r="J147" s="48">
        <f t="shared" ref="J146:J147" si="0">ROUND(I147*H147,2)</f>
        <v>0</v>
      </c>
      <c r="K147" s="153" t="s">
        <v>2</v>
      </c>
      <c r="M147" s="197" t="s">
        <v>2</v>
      </c>
      <c r="N147" s="173" t="s">
        <v>63</v>
      </c>
      <c r="P147" s="198">
        <f>O147*H147</f>
        <v>0</v>
      </c>
      <c r="Q147" s="198">
        <v>0</v>
      </c>
      <c r="R147" s="198">
        <f>Q147*H147</f>
        <v>0</v>
      </c>
      <c r="S147" s="198">
        <v>0</v>
      </c>
      <c r="T147" s="199">
        <f>S147*H147</f>
        <v>0</v>
      </c>
      <c r="AR147" s="53" t="s">
        <v>117</v>
      </c>
      <c r="AT147" s="53" t="s">
        <v>113</v>
      </c>
      <c r="AU147" s="53" t="s">
        <v>109</v>
      </c>
      <c r="AY147" s="187" t="s">
        <v>111</v>
      </c>
      <c r="BE147" s="200">
        <f>IF(N147="základní",J147,0)</f>
        <v>0</v>
      </c>
      <c r="BF147" s="200">
        <f>IF(N147="snížená",J147,0)</f>
        <v>0</v>
      </c>
      <c r="BG147" s="200">
        <f>IF(N147="zákl. přenesená",J147,0)</f>
        <v>0</v>
      </c>
      <c r="BH147" s="200">
        <f>IF(N147="sníž. přenesená",J147,0)</f>
        <v>0</v>
      </c>
      <c r="BI147" s="200">
        <f>IF(N147="nulová",J147,0)</f>
        <v>0</v>
      </c>
      <c r="BJ147" s="187" t="s">
        <v>109</v>
      </c>
      <c r="BK147" s="200">
        <f>ROUND(I147*H147,2)</f>
        <v>0</v>
      </c>
      <c r="BL147" s="187" t="s">
        <v>117</v>
      </c>
      <c r="BM147" s="53" t="s">
        <v>684</v>
      </c>
    </row>
    <row r="148" spans="3:65" s="188" customFormat="1" ht="81.599999999999994" customHeight="1" x14ac:dyDescent="0.25">
      <c r="D148" s="201" t="s">
        <v>630</v>
      </c>
      <c r="F148" s="202" t="s">
        <v>742</v>
      </c>
      <c r="I148" s="203"/>
      <c r="M148" s="204"/>
      <c r="T148" s="205"/>
      <c r="AT148" s="187" t="s">
        <v>630</v>
      </c>
      <c r="AU148" s="187" t="s">
        <v>109</v>
      </c>
    </row>
    <row r="149" spans="3:65" s="188" customFormat="1" ht="16.5" customHeight="1" x14ac:dyDescent="0.25">
      <c r="C149" s="42" t="s">
        <v>198</v>
      </c>
      <c r="D149" s="42" t="s">
        <v>113</v>
      </c>
      <c r="E149" s="43" t="s">
        <v>685</v>
      </c>
      <c r="F149" s="44" t="s">
        <v>686</v>
      </c>
      <c r="G149" s="45" t="s">
        <v>249</v>
      </c>
      <c r="H149" s="46">
        <v>1</v>
      </c>
      <c r="I149" s="47"/>
      <c r="J149" s="48">
        <f>ROUND(I149*H149,2)</f>
        <v>0</v>
      </c>
      <c r="K149" s="153" t="s">
        <v>2</v>
      </c>
      <c r="M149" s="197" t="s">
        <v>2</v>
      </c>
      <c r="N149" s="173" t="s">
        <v>63</v>
      </c>
      <c r="P149" s="198">
        <f>O149*H149</f>
        <v>0</v>
      </c>
      <c r="Q149" s="198">
        <v>0</v>
      </c>
      <c r="R149" s="198">
        <f>Q149*H149</f>
        <v>0</v>
      </c>
      <c r="S149" s="198">
        <v>0</v>
      </c>
      <c r="T149" s="199">
        <f>S149*H149</f>
        <v>0</v>
      </c>
      <c r="AR149" s="53" t="s">
        <v>117</v>
      </c>
      <c r="AT149" s="53" t="s">
        <v>113</v>
      </c>
      <c r="AU149" s="53" t="s">
        <v>109</v>
      </c>
      <c r="AY149" s="187" t="s">
        <v>111</v>
      </c>
      <c r="BE149" s="200">
        <f>IF(N149="základní",J149,0)</f>
        <v>0</v>
      </c>
      <c r="BF149" s="200">
        <f>IF(N149="snížená",J149,0)</f>
        <v>0</v>
      </c>
      <c r="BG149" s="200">
        <f>IF(N149="zákl. přenesená",J149,0)</f>
        <v>0</v>
      </c>
      <c r="BH149" s="200">
        <f>IF(N149="sníž. přenesená",J149,0)</f>
        <v>0</v>
      </c>
      <c r="BI149" s="200">
        <f>IF(N149="nulová",J149,0)</f>
        <v>0</v>
      </c>
      <c r="BJ149" s="187" t="s">
        <v>109</v>
      </c>
      <c r="BK149" s="200">
        <f>ROUND(I149*H149,2)</f>
        <v>0</v>
      </c>
      <c r="BL149" s="187" t="s">
        <v>117</v>
      </c>
      <c r="BM149" s="53" t="s">
        <v>687</v>
      </c>
    </row>
    <row r="150" spans="3:65" s="188" customFormat="1" ht="39" x14ac:dyDescent="0.25">
      <c r="D150" s="201" t="s">
        <v>630</v>
      </c>
      <c r="F150" s="202" t="s">
        <v>688</v>
      </c>
      <c r="I150" s="203"/>
      <c r="M150" s="204"/>
      <c r="T150" s="205"/>
      <c r="AT150" s="187" t="s">
        <v>630</v>
      </c>
      <c r="AU150" s="187" t="s">
        <v>109</v>
      </c>
    </row>
    <row r="151" spans="3:65" s="188" customFormat="1" ht="16.5" customHeight="1" x14ac:dyDescent="0.25">
      <c r="C151" s="42" t="s">
        <v>203</v>
      </c>
      <c r="D151" s="42" t="s">
        <v>113</v>
      </c>
      <c r="E151" s="43" t="s">
        <v>689</v>
      </c>
      <c r="F151" s="44" t="s">
        <v>690</v>
      </c>
      <c r="G151" s="45" t="s">
        <v>249</v>
      </c>
      <c r="H151" s="46">
        <v>1</v>
      </c>
      <c r="I151" s="47"/>
      <c r="J151" s="48">
        <f>ROUND(I151*H151,2)</f>
        <v>0</v>
      </c>
      <c r="K151" s="153" t="s">
        <v>2</v>
      </c>
      <c r="M151" s="197" t="s">
        <v>2</v>
      </c>
      <c r="N151" s="173" t="s">
        <v>63</v>
      </c>
      <c r="P151" s="198">
        <f>O151*H151</f>
        <v>0</v>
      </c>
      <c r="Q151" s="198">
        <v>0</v>
      </c>
      <c r="R151" s="198">
        <f>Q151*H151</f>
        <v>0</v>
      </c>
      <c r="S151" s="198">
        <v>0</v>
      </c>
      <c r="T151" s="199">
        <f>S151*H151</f>
        <v>0</v>
      </c>
      <c r="AR151" s="53" t="s">
        <v>117</v>
      </c>
      <c r="AT151" s="53" t="s">
        <v>113</v>
      </c>
      <c r="AU151" s="53" t="s">
        <v>109</v>
      </c>
      <c r="AY151" s="187" t="s">
        <v>111</v>
      </c>
      <c r="BE151" s="200">
        <f>IF(N151="základní",J151,0)</f>
        <v>0</v>
      </c>
      <c r="BF151" s="200">
        <f>IF(N151="snížená",J151,0)</f>
        <v>0</v>
      </c>
      <c r="BG151" s="200">
        <f>IF(N151="zákl. přenesená",J151,0)</f>
        <v>0</v>
      </c>
      <c r="BH151" s="200">
        <f>IF(N151="sníž. přenesená",J151,0)</f>
        <v>0</v>
      </c>
      <c r="BI151" s="200">
        <f>IF(N151="nulová",J151,0)</f>
        <v>0</v>
      </c>
      <c r="BJ151" s="187" t="s">
        <v>109</v>
      </c>
      <c r="BK151" s="200">
        <f>ROUND(I151*H151,2)</f>
        <v>0</v>
      </c>
      <c r="BL151" s="187" t="s">
        <v>117</v>
      </c>
      <c r="BM151" s="53" t="s">
        <v>691</v>
      </c>
    </row>
    <row r="152" spans="3:65" s="188" customFormat="1" ht="63" customHeight="1" x14ac:dyDescent="0.25">
      <c r="D152" s="201" t="s">
        <v>630</v>
      </c>
      <c r="F152" s="202" t="s">
        <v>740</v>
      </c>
      <c r="I152" s="203"/>
      <c r="M152" s="204"/>
      <c r="T152" s="205"/>
      <c r="AT152" s="187" t="s">
        <v>630</v>
      </c>
      <c r="AU152" s="187" t="s">
        <v>109</v>
      </c>
    </row>
    <row r="153" spans="3:65" s="188" customFormat="1" ht="16.5" customHeight="1" x14ac:dyDescent="0.25">
      <c r="C153" s="42" t="s">
        <v>208</v>
      </c>
      <c r="D153" s="42" t="s">
        <v>113</v>
      </c>
      <c r="E153" s="43" t="s">
        <v>692</v>
      </c>
      <c r="F153" s="44" t="s">
        <v>693</v>
      </c>
      <c r="G153" s="45" t="s">
        <v>249</v>
      </c>
      <c r="H153" s="46">
        <v>1</v>
      </c>
      <c r="I153" s="47"/>
      <c r="J153" s="48">
        <f>ROUND(I153*H153,2)</f>
        <v>0</v>
      </c>
      <c r="K153" s="153" t="s">
        <v>2</v>
      </c>
      <c r="M153" s="197" t="s">
        <v>2</v>
      </c>
      <c r="N153" s="173" t="s">
        <v>63</v>
      </c>
      <c r="P153" s="198">
        <f>O153*H153</f>
        <v>0</v>
      </c>
      <c r="Q153" s="198">
        <v>0</v>
      </c>
      <c r="R153" s="198">
        <f>Q153*H153</f>
        <v>0</v>
      </c>
      <c r="S153" s="198">
        <v>0</v>
      </c>
      <c r="T153" s="199">
        <f>S153*H153</f>
        <v>0</v>
      </c>
      <c r="AR153" s="53" t="s">
        <v>117</v>
      </c>
      <c r="AT153" s="53" t="s">
        <v>113</v>
      </c>
      <c r="AU153" s="53" t="s">
        <v>109</v>
      </c>
      <c r="AY153" s="187" t="s">
        <v>111</v>
      </c>
      <c r="BE153" s="200">
        <f>IF(N153="základní",J153,0)</f>
        <v>0</v>
      </c>
      <c r="BF153" s="200">
        <f>IF(N153="snížená",J153,0)</f>
        <v>0</v>
      </c>
      <c r="BG153" s="200">
        <f>IF(N153="zákl. přenesená",J153,0)</f>
        <v>0</v>
      </c>
      <c r="BH153" s="200">
        <f>IF(N153="sníž. přenesená",J153,0)</f>
        <v>0</v>
      </c>
      <c r="BI153" s="200">
        <f>IF(N153="nulová",J153,0)</f>
        <v>0</v>
      </c>
      <c r="BJ153" s="187" t="s">
        <v>109</v>
      </c>
      <c r="BK153" s="200">
        <f>ROUND(I153*H153,2)</f>
        <v>0</v>
      </c>
      <c r="BL153" s="187" t="s">
        <v>117</v>
      </c>
      <c r="BM153" s="53" t="s">
        <v>694</v>
      </c>
    </row>
    <row r="154" spans="3:65" s="188" customFormat="1" ht="34.15" customHeight="1" x14ac:dyDescent="0.25">
      <c r="D154" s="201" t="s">
        <v>630</v>
      </c>
      <c r="F154" s="202" t="s">
        <v>695</v>
      </c>
      <c r="I154" s="203"/>
      <c r="M154" s="204"/>
      <c r="T154" s="205"/>
      <c r="AT154" s="187" t="s">
        <v>630</v>
      </c>
      <c r="AU154" s="187" t="s">
        <v>109</v>
      </c>
    </row>
    <row r="155" spans="3:65" s="188" customFormat="1" ht="24.2" customHeight="1" x14ac:dyDescent="0.25">
      <c r="C155" s="42" t="s">
        <v>216</v>
      </c>
      <c r="D155" s="42" t="s">
        <v>113</v>
      </c>
      <c r="E155" s="43" t="s">
        <v>696</v>
      </c>
      <c r="F155" s="44" t="s">
        <v>697</v>
      </c>
      <c r="G155" s="45" t="s">
        <v>249</v>
      </c>
      <c r="H155" s="46">
        <v>1</v>
      </c>
      <c r="I155" s="47"/>
      <c r="J155" s="48">
        <f>ROUND(I155*H155,2)</f>
        <v>0</v>
      </c>
      <c r="K155" s="153" t="s">
        <v>2</v>
      </c>
      <c r="M155" s="197" t="s">
        <v>2</v>
      </c>
      <c r="N155" s="173" t="s">
        <v>63</v>
      </c>
      <c r="P155" s="198">
        <f>O155*H155</f>
        <v>0</v>
      </c>
      <c r="Q155" s="198">
        <v>0</v>
      </c>
      <c r="R155" s="198">
        <f>Q155*H155</f>
        <v>0</v>
      </c>
      <c r="S155" s="198">
        <v>0</v>
      </c>
      <c r="T155" s="199">
        <f>S155*H155</f>
        <v>0</v>
      </c>
      <c r="AR155" s="53" t="s">
        <v>117</v>
      </c>
      <c r="AT155" s="53" t="s">
        <v>113</v>
      </c>
      <c r="AU155" s="53" t="s">
        <v>109</v>
      </c>
      <c r="AY155" s="187" t="s">
        <v>111</v>
      </c>
      <c r="BE155" s="200">
        <f>IF(N155="základní",J155,0)</f>
        <v>0</v>
      </c>
      <c r="BF155" s="200">
        <f>IF(N155="snížená",J155,0)</f>
        <v>0</v>
      </c>
      <c r="BG155" s="200">
        <f>IF(N155="zákl. přenesená",J155,0)</f>
        <v>0</v>
      </c>
      <c r="BH155" s="200">
        <f>IF(N155="sníž. přenesená",J155,0)</f>
        <v>0</v>
      </c>
      <c r="BI155" s="200">
        <f>IF(N155="nulová",J155,0)</f>
        <v>0</v>
      </c>
      <c r="BJ155" s="187" t="s">
        <v>109</v>
      </c>
      <c r="BK155" s="200">
        <f>ROUND(I155*H155,2)</f>
        <v>0</v>
      </c>
      <c r="BL155" s="187" t="s">
        <v>117</v>
      </c>
      <c r="BM155" s="53" t="s">
        <v>698</v>
      </c>
    </row>
    <row r="156" spans="3:65" s="188" customFormat="1" ht="78" x14ac:dyDescent="0.25">
      <c r="D156" s="201" t="s">
        <v>630</v>
      </c>
      <c r="F156" s="202" t="s">
        <v>699</v>
      </c>
      <c r="I156" s="203"/>
      <c r="M156" s="204"/>
      <c r="T156" s="205"/>
      <c r="AT156" s="187" t="s">
        <v>630</v>
      </c>
      <c r="AU156" s="187" t="s">
        <v>109</v>
      </c>
    </row>
    <row r="157" spans="3:65" s="188" customFormat="1" ht="16.5" customHeight="1" x14ac:dyDescent="0.25">
      <c r="C157" s="42" t="s">
        <v>219</v>
      </c>
      <c r="D157" s="42" t="s">
        <v>113</v>
      </c>
      <c r="E157" s="43" t="s">
        <v>700</v>
      </c>
      <c r="F157" s="44" t="s">
        <v>701</v>
      </c>
      <c r="G157" s="45" t="s">
        <v>249</v>
      </c>
      <c r="H157" s="46">
        <v>1</v>
      </c>
      <c r="I157" s="47"/>
      <c r="J157" s="48">
        <f>ROUND(I157*H157,2)</f>
        <v>0</v>
      </c>
      <c r="K157" s="153" t="s">
        <v>2</v>
      </c>
      <c r="M157" s="197" t="s">
        <v>2</v>
      </c>
      <c r="N157" s="173" t="s">
        <v>63</v>
      </c>
      <c r="P157" s="198">
        <f>O157*H157</f>
        <v>0</v>
      </c>
      <c r="Q157" s="198">
        <v>0</v>
      </c>
      <c r="R157" s="198">
        <f>Q157*H157</f>
        <v>0</v>
      </c>
      <c r="S157" s="198">
        <v>0</v>
      </c>
      <c r="T157" s="199">
        <f>S157*H157</f>
        <v>0</v>
      </c>
      <c r="AR157" s="53" t="s">
        <v>117</v>
      </c>
      <c r="AT157" s="53" t="s">
        <v>113</v>
      </c>
      <c r="AU157" s="53" t="s">
        <v>109</v>
      </c>
      <c r="AY157" s="187" t="s">
        <v>111</v>
      </c>
      <c r="BE157" s="200">
        <f>IF(N157="základní",J157,0)</f>
        <v>0</v>
      </c>
      <c r="BF157" s="200">
        <f>IF(N157="snížená",J157,0)</f>
        <v>0</v>
      </c>
      <c r="BG157" s="200">
        <f>IF(N157="zákl. přenesená",J157,0)</f>
        <v>0</v>
      </c>
      <c r="BH157" s="200">
        <f>IF(N157="sníž. přenesená",J157,0)</f>
        <v>0</v>
      </c>
      <c r="BI157" s="200">
        <f>IF(N157="nulová",J157,0)</f>
        <v>0</v>
      </c>
      <c r="BJ157" s="187" t="s">
        <v>109</v>
      </c>
      <c r="BK157" s="200">
        <f>ROUND(I157*H157,2)</f>
        <v>0</v>
      </c>
      <c r="BL157" s="187" t="s">
        <v>117</v>
      </c>
      <c r="BM157" s="53" t="s">
        <v>702</v>
      </c>
    </row>
    <row r="158" spans="3:65" s="188" customFormat="1" ht="48.75" x14ac:dyDescent="0.25">
      <c r="D158" s="201" t="s">
        <v>630</v>
      </c>
      <c r="F158" s="202" t="s">
        <v>703</v>
      </c>
      <c r="I158" s="203"/>
      <c r="M158" s="204"/>
      <c r="T158" s="205"/>
      <c r="AT158" s="187" t="s">
        <v>630</v>
      </c>
      <c r="AU158" s="187" t="s">
        <v>109</v>
      </c>
    </row>
    <row r="159" spans="3:65" s="188" customFormat="1" ht="16.5" customHeight="1" x14ac:dyDescent="0.25">
      <c r="C159" s="42" t="s">
        <v>224</v>
      </c>
      <c r="D159" s="42" t="s">
        <v>113</v>
      </c>
      <c r="E159" s="43" t="s">
        <v>704</v>
      </c>
      <c r="F159" s="44" t="s">
        <v>705</v>
      </c>
      <c r="G159" s="45" t="s">
        <v>249</v>
      </c>
      <c r="H159" s="46">
        <v>1</v>
      </c>
      <c r="I159" s="47"/>
      <c r="J159" s="48">
        <f>ROUND(I159*H159,2)</f>
        <v>0</v>
      </c>
      <c r="K159" s="153" t="s">
        <v>2</v>
      </c>
      <c r="M159" s="197" t="s">
        <v>2</v>
      </c>
      <c r="N159" s="173" t="s">
        <v>63</v>
      </c>
      <c r="P159" s="198">
        <f>O159*H159</f>
        <v>0</v>
      </c>
      <c r="Q159" s="198">
        <v>0</v>
      </c>
      <c r="R159" s="198">
        <f>Q159*H159</f>
        <v>0</v>
      </c>
      <c r="S159" s="198">
        <v>0</v>
      </c>
      <c r="T159" s="199">
        <f>S159*H159</f>
        <v>0</v>
      </c>
      <c r="AR159" s="53" t="s">
        <v>117</v>
      </c>
      <c r="AT159" s="53" t="s">
        <v>113</v>
      </c>
      <c r="AU159" s="53" t="s">
        <v>109</v>
      </c>
      <c r="AY159" s="187" t="s">
        <v>111</v>
      </c>
      <c r="BE159" s="200">
        <f>IF(N159="základní",J159,0)</f>
        <v>0</v>
      </c>
      <c r="BF159" s="200">
        <f>IF(N159="snížená",J159,0)</f>
        <v>0</v>
      </c>
      <c r="BG159" s="200">
        <f>IF(N159="zákl. přenesená",J159,0)</f>
        <v>0</v>
      </c>
      <c r="BH159" s="200">
        <f>IF(N159="sníž. přenesená",J159,0)</f>
        <v>0</v>
      </c>
      <c r="BI159" s="200">
        <f>IF(N159="nulová",J159,0)</f>
        <v>0</v>
      </c>
      <c r="BJ159" s="187" t="s">
        <v>109</v>
      </c>
      <c r="BK159" s="200">
        <f>ROUND(I159*H159,2)</f>
        <v>0</v>
      </c>
      <c r="BL159" s="187" t="s">
        <v>117</v>
      </c>
      <c r="BM159" s="53" t="s">
        <v>706</v>
      </c>
    </row>
    <row r="160" spans="3:65" s="188" customFormat="1" ht="48.75" x14ac:dyDescent="0.25">
      <c r="D160" s="201" t="s">
        <v>630</v>
      </c>
      <c r="F160" s="202" t="s">
        <v>707</v>
      </c>
      <c r="I160" s="203"/>
      <c r="M160" s="204"/>
      <c r="T160" s="205"/>
      <c r="AT160" s="187" t="s">
        <v>630</v>
      </c>
      <c r="AU160" s="187" t="s">
        <v>109</v>
      </c>
    </row>
    <row r="161" spans="3:65" s="188" customFormat="1" ht="16.5" customHeight="1" x14ac:dyDescent="0.25">
      <c r="C161" s="42" t="s">
        <v>232</v>
      </c>
      <c r="D161" s="42" t="s">
        <v>113</v>
      </c>
      <c r="E161" s="43" t="s">
        <v>708</v>
      </c>
      <c r="F161" s="44" t="s">
        <v>709</v>
      </c>
      <c r="G161" s="45" t="s">
        <v>249</v>
      </c>
      <c r="H161" s="46">
        <v>1</v>
      </c>
      <c r="I161" s="47"/>
      <c r="J161" s="48">
        <f>ROUND(I161*H161,2)</f>
        <v>0</v>
      </c>
      <c r="K161" s="153" t="s">
        <v>2</v>
      </c>
      <c r="M161" s="197" t="s">
        <v>2</v>
      </c>
      <c r="N161" s="173" t="s">
        <v>63</v>
      </c>
      <c r="P161" s="198">
        <f>O161*H161</f>
        <v>0</v>
      </c>
      <c r="Q161" s="198">
        <v>0</v>
      </c>
      <c r="R161" s="198">
        <f>Q161*H161</f>
        <v>0</v>
      </c>
      <c r="S161" s="198">
        <v>0</v>
      </c>
      <c r="T161" s="199">
        <f>S161*H161</f>
        <v>0</v>
      </c>
      <c r="AR161" s="53" t="s">
        <v>117</v>
      </c>
      <c r="AT161" s="53" t="s">
        <v>113</v>
      </c>
      <c r="AU161" s="53" t="s">
        <v>109</v>
      </c>
      <c r="AY161" s="187" t="s">
        <v>111</v>
      </c>
      <c r="BE161" s="200">
        <f>IF(N161="základní",J161,0)</f>
        <v>0</v>
      </c>
      <c r="BF161" s="200">
        <f>IF(N161="snížená",J161,0)</f>
        <v>0</v>
      </c>
      <c r="BG161" s="200">
        <f>IF(N161="zákl. přenesená",J161,0)</f>
        <v>0</v>
      </c>
      <c r="BH161" s="200">
        <f>IF(N161="sníž. přenesená",J161,0)</f>
        <v>0</v>
      </c>
      <c r="BI161" s="200">
        <f>IF(N161="nulová",J161,0)</f>
        <v>0</v>
      </c>
      <c r="BJ161" s="187" t="s">
        <v>109</v>
      </c>
      <c r="BK161" s="200">
        <f>ROUND(I161*H161,2)</f>
        <v>0</v>
      </c>
      <c r="BL161" s="187" t="s">
        <v>117</v>
      </c>
      <c r="BM161" s="53" t="s">
        <v>710</v>
      </c>
    </row>
    <row r="162" spans="3:65" s="188" customFormat="1" ht="33.6" customHeight="1" x14ac:dyDescent="0.25">
      <c r="D162" s="201" t="s">
        <v>630</v>
      </c>
      <c r="F162" s="202" t="s">
        <v>711</v>
      </c>
      <c r="I162" s="203"/>
      <c r="M162" s="204"/>
      <c r="T162" s="205"/>
      <c r="AT162" s="187" t="s">
        <v>630</v>
      </c>
      <c r="AU162" s="187" t="s">
        <v>109</v>
      </c>
    </row>
    <row r="163" spans="3:65" s="188" customFormat="1" ht="16.5" customHeight="1" x14ac:dyDescent="0.25">
      <c r="C163" s="42" t="s">
        <v>237</v>
      </c>
      <c r="D163" s="42" t="s">
        <v>113</v>
      </c>
      <c r="E163" s="43" t="s">
        <v>712</v>
      </c>
      <c r="F163" s="44" t="s">
        <v>713</v>
      </c>
      <c r="G163" s="45" t="s">
        <v>309</v>
      </c>
      <c r="H163" s="46">
        <v>2</v>
      </c>
      <c r="I163" s="47"/>
      <c r="J163" s="48">
        <f>ROUND(I163*H163,2)</f>
        <v>0</v>
      </c>
      <c r="K163" s="153" t="s">
        <v>2</v>
      </c>
      <c r="M163" s="197" t="s">
        <v>2</v>
      </c>
      <c r="N163" s="173" t="s">
        <v>63</v>
      </c>
      <c r="P163" s="198">
        <f>O163*H163</f>
        <v>0</v>
      </c>
      <c r="Q163" s="198">
        <v>0</v>
      </c>
      <c r="R163" s="198">
        <f>Q163*H163</f>
        <v>0</v>
      </c>
      <c r="S163" s="198">
        <v>0</v>
      </c>
      <c r="T163" s="199">
        <f>S163*H163</f>
        <v>0</v>
      </c>
      <c r="AR163" s="53" t="s">
        <v>117</v>
      </c>
      <c r="AT163" s="53" t="s">
        <v>113</v>
      </c>
      <c r="AU163" s="53" t="s">
        <v>109</v>
      </c>
      <c r="AY163" s="187" t="s">
        <v>111</v>
      </c>
      <c r="BE163" s="200">
        <f>IF(N163="základní",J163,0)</f>
        <v>0</v>
      </c>
      <c r="BF163" s="200">
        <f>IF(N163="snížená",J163,0)</f>
        <v>0</v>
      </c>
      <c r="BG163" s="200">
        <f>IF(N163="zákl. přenesená",J163,0)</f>
        <v>0</v>
      </c>
      <c r="BH163" s="200">
        <f>IF(N163="sníž. přenesená",J163,0)</f>
        <v>0</v>
      </c>
      <c r="BI163" s="200">
        <f>IF(N163="nulová",J163,0)</f>
        <v>0</v>
      </c>
      <c r="BJ163" s="187" t="s">
        <v>109</v>
      </c>
      <c r="BK163" s="200">
        <f>ROUND(I163*H163,2)</f>
        <v>0</v>
      </c>
      <c r="BL163" s="187" t="s">
        <v>117</v>
      </c>
      <c r="BM163" s="53" t="s">
        <v>714</v>
      </c>
    </row>
    <row r="164" spans="3:65" s="188" customFormat="1" ht="49.9" customHeight="1" x14ac:dyDescent="0.2">
      <c r="E164" s="207" t="s">
        <v>430</v>
      </c>
      <c r="F164" s="207" t="s">
        <v>431</v>
      </c>
      <c r="J164" s="209">
        <f t="shared" ref="J164:J169" si="1">BK164</f>
        <v>0</v>
      </c>
      <c r="M164" s="204"/>
      <c r="T164" s="205"/>
      <c r="AT164" s="187" t="s">
        <v>106</v>
      </c>
      <c r="AU164" s="187" t="s">
        <v>110</v>
      </c>
      <c r="AY164" s="187" t="s">
        <v>432</v>
      </c>
      <c r="BK164" s="200">
        <f>SUM(BK165:BK169)</f>
        <v>0</v>
      </c>
    </row>
    <row r="165" spans="3:65" s="188" customFormat="1" ht="16.350000000000001" customHeight="1" x14ac:dyDescent="0.25">
      <c r="C165" s="215" t="s">
        <v>2</v>
      </c>
      <c r="D165" s="215" t="s">
        <v>113</v>
      </c>
      <c r="E165" s="216" t="s">
        <v>2</v>
      </c>
      <c r="F165" s="217" t="s">
        <v>2</v>
      </c>
      <c r="G165" s="218" t="s">
        <v>2</v>
      </c>
      <c r="H165" s="219"/>
      <c r="I165" s="220"/>
      <c r="J165" s="221">
        <f t="shared" si="1"/>
        <v>0</v>
      </c>
      <c r="K165" s="222"/>
      <c r="M165" s="223" t="s">
        <v>2</v>
      </c>
      <c r="N165" s="224" t="s">
        <v>63</v>
      </c>
      <c r="T165" s="205"/>
      <c r="AT165" s="187" t="s">
        <v>432</v>
      </c>
      <c r="AU165" s="187" t="s">
        <v>109</v>
      </c>
      <c r="AY165" s="187" t="s">
        <v>432</v>
      </c>
      <c r="BE165" s="200">
        <f>IF(N165="základní",J165,0)</f>
        <v>0</v>
      </c>
      <c r="BF165" s="200">
        <f>IF(N165="snížená",J165,0)</f>
        <v>0</v>
      </c>
      <c r="BG165" s="200">
        <f>IF(N165="zákl. přenesená",J165,0)</f>
        <v>0</v>
      </c>
      <c r="BH165" s="200">
        <f>IF(N165="sníž. přenesená",J165,0)</f>
        <v>0</v>
      </c>
      <c r="BI165" s="200">
        <f>IF(N165="nulová",J165,0)</f>
        <v>0</v>
      </c>
      <c r="BJ165" s="187" t="s">
        <v>109</v>
      </c>
      <c r="BK165" s="200">
        <f>I165*H165</f>
        <v>0</v>
      </c>
    </row>
    <row r="166" spans="3:65" s="188" customFormat="1" ht="16.350000000000001" customHeight="1" x14ac:dyDescent="0.25">
      <c r="C166" s="215" t="s">
        <v>2</v>
      </c>
      <c r="D166" s="215" t="s">
        <v>113</v>
      </c>
      <c r="E166" s="216" t="s">
        <v>2</v>
      </c>
      <c r="F166" s="217" t="s">
        <v>2</v>
      </c>
      <c r="G166" s="218" t="s">
        <v>2</v>
      </c>
      <c r="H166" s="219"/>
      <c r="I166" s="220"/>
      <c r="J166" s="221">
        <f t="shared" si="1"/>
        <v>0</v>
      </c>
      <c r="K166" s="222"/>
      <c r="M166" s="223" t="s">
        <v>2</v>
      </c>
      <c r="N166" s="224" t="s">
        <v>63</v>
      </c>
      <c r="T166" s="205"/>
      <c r="AT166" s="187" t="s">
        <v>432</v>
      </c>
      <c r="AU166" s="187" t="s">
        <v>109</v>
      </c>
      <c r="AY166" s="187" t="s">
        <v>432</v>
      </c>
      <c r="BE166" s="200">
        <f>IF(N166="základní",J166,0)</f>
        <v>0</v>
      </c>
      <c r="BF166" s="200">
        <f>IF(N166="snížená",J166,0)</f>
        <v>0</v>
      </c>
      <c r="BG166" s="200">
        <f>IF(N166="zákl. přenesená",J166,0)</f>
        <v>0</v>
      </c>
      <c r="BH166" s="200">
        <f>IF(N166="sníž. přenesená",J166,0)</f>
        <v>0</v>
      </c>
      <c r="BI166" s="200">
        <f>IF(N166="nulová",J166,0)</f>
        <v>0</v>
      </c>
      <c r="BJ166" s="187" t="s">
        <v>109</v>
      </c>
      <c r="BK166" s="200">
        <f>I166*H166</f>
        <v>0</v>
      </c>
    </row>
    <row r="167" spans="3:65" s="188" customFormat="1" ht="16.350000000000001" customHeight="1" x14ac:dyDescent="0.25">
      <c r="C167" s="215" t="s">
        <v>2</v>
      </c>
      <c r="D167" s="215" t="s">
        <v>113</v>
      </c>
      <c r="E167" s="216" t="s">
        <v>2</v>
      </c>
      <c r="F167" s="217" t="s">
        <v>2</v>
      </c>
      <c r="G167" s="218" t="s">
        <v>2</v>
      </c>
      <c r="H167" s="219"/>
      <c r="I167" s="220"/>
      <c r="J167" s="221">
        <f t="shared" si="1"/>
        <v>0</v>
      </c>
      <c r="K167" s="222"/>
      <c r="M167" s="223" t="s">
        <v>2</v>
      </c>
      <c r="N167" s="224" t="s">
        <v>63</v>
      </c>
      <c r="T167" s="205"/>
      <c r="AT167" s="187" t="s">
        <v>432</v>
      </c>
      <c r="AU167" s="187" t="s">
        <v>109</v>
      </c>
      <c r="AY167" s="187" t="s">
        <v>432</v>
      </c>
      <c r="BE167" s="200">
        <f>IF(N167="základní",J167,0)</f>
        <v>0</v>
      </c>
      <c r="BF167" s="200">
        <f>IF(N167="snížená",J167,0)</f>
        <v>0</v>
      </c>
      <c r="BG167" s="200">
        <f>IF(N167="zákl. přenesená",J167,0)</f>
        <v>0</v>
      </c>
      <c r="BH167" s="200">
        <f>IF(N167="sníž. přenesená",J167,0)</f>
        <v>0</v>
      </c>
      <c r="BI167" s="200">
        <f>IF(N167="nulová",J167,0)</f>
        <v>0</v>
      </c>
      <c r="BJ167" s="187" t="s">
        <v>109</v>
      </c>
      <c r="BK167" s="200">
        <f>I167*H167</f>
        <v>0</v>
      </c>
    </row>
    <row r="168" spans="3:65" s="188" customFormat="1" ht="16.350000000000001" customHeight="1" x14ac:dyDescent="0.25">
      <c r="C168" s="215" t="s">
        <v>2</v>
      </c>
      <c r="D168" s="215" t="s">
        <v>113</v>
      </c>
      <c r="E168" s="216" t="s">
        <v>2</v>
      </c>
      <c r="F168" s="217" t="s">
        <v>2</v>
      </c>
      <c r="G168" s="218" t="s">
        <v>2</v>
      </c>
      <c r="H168" s="219"/>
      <c r="I168" s="220"/>
      <c r="J168" s="221">
        <f t="shared" si="1"/>
        <v>0</v>
      </c>
      <c r="K168" s="222"/>
      <c r="M168" s="223" t="s">
        <v>2</v>
      </c>
      <c r="N168" s="224" t="s">
        <v>63</v>
      </c>
      <c r="T168" s="205"/>
      <c r="AT168" s="187" t="s">
        <v>432</v>
      </c>
      <c r="AU168" s="187" t="s">
        <v>109</v>
      </c>
      <c r="AY168" s="187" t="s">
        <v>432</v>
      </c>
      <c r="BE168" s="200">
        <f>IF(N168="základní",J168,0)</f>
        <v>0</v>
      </c>
      <c r="BF168" s="200">
        <f>IF(N168="snížená",J168,0)</f>
        <v>0</v>
      </c>
      <c r="BG168" s="200">
        <f>IF(N168="zákl. přenesená",J168,0)</f>
        <v>0</v>
      </c>
      <c r="BH168" s="200">
        <f>IF(N168="sníž. přenesená",J168,0)</f>
        <v>0</v>
      </c>
      <c r="BI168" s="200">
        <f>IF(N168="nulová",J168,0)</f>
        <v>0</v>
      </c>
      <c r="BJ168" s="187" t="s">
        <v>109</v>
      </c>
      <c r="BK168" s="200">
        <f>I168*H168</f>
        <v>0</v>
      </c>
    </row>
    <row r="169" spans="3:65" s="188" customFormat="1" ht="16.350000000000001" customHeight="1" x14ac:dyDescent="0.25">
      <c r="C169" s="215" t="s">
        <v>2</v>
      </c>
      <c r="D169" s="215" t="s">
        <v>113</v>
      </c>
      <c r="E169" s="216" t="s">
        <v>2</v>
      </c>
      <c r="F169" s="217" t="s">
        <v>2</v>
      </c>
      <c r="G169" s="218" t="s">
        <v>2</v>
      </c>
      <c r="H169" s="219"/>
      <c r="I169" s="220"/>
      <c r="J169" s="221">
        <f t="shared" si="1"/>
        <v>0</v>
      </c>
      <c r="K169" s="222"/>
      <c r="M169" s="223" t="s">
        <v>2</v>
      </c>
      <c r="N169" s="224" t="s">
        <v>63</v>
      </c>
      <c r="O169" s="225"/>
      <c r="P169" s="225"/>
      <c r="Q169" s="225"/>
      <c r="R169" s="225"/>
      <c r="S169" s="225"/>
      <c r="T169" s="226"/>
      <c r="AT169" s="187" t="s">
        <v>432</v>
      </c>
      <c r="AU169" s="187" t="s">
        <v>109</v>
      </c>
      <c r="AY169" s="187" t="s">
        <v>432</v>
      </c>
      <c r="BE169" s="200">
        <f>IF(N169="základní",J169,0)</f>
        <v>0</v>
      </c>
      <c r="BF169" s="200">
        <f>IF(N169="snížená",J169,0)</f>
        <v>0</v>
      </c>
      <c r="BG169" s="200">
        <f>IF(N169="zákl. přenesená",J169,0)</f>
        <v>0</v>
      </c>
      <c r="BH169" s="200">
        <f>IF(N169="sníž. přenesená",J169,0)</f>
        <v>0</v>
      </c>
      <c r="BI169" s="200">
        <f>IF(N169="nulová",J169,0)</f>
        <v>0</v>
      </c>
      <c r="BJ169" s="187" t="s">
        <v>109</v>
      </c>
      <c r="BK169" s="200">
        <f>I169*H169</f>
        <v>0</v>
      </c>
    </row>
    <row r="170" spans="3:65" s="4" customFormat="1" ht="6.95" customHeight="1" x14ac:dyDescent="0.25"/>
  </sheetData>
  <mergeCells count="9">
    <mergeCell ref="E87:H87"/>
    <mergeCell ref="E109:H109"/>
    <mergeCell ref="E111:H111"/>
    <mergeCell ref="L2:V2"/>
    <mergeCell ref="E9:H9"/>
    <mergeCell ref="E18:H18"/>
    <mergeCell ref="E27:H27"/>
    <mergeCell ref="D7:I7"/>
    <mergeCell ref="E85:I85"/>
  </mergeCells>
  <dataValidations count="2">
    <dataValidation type="list" allowBlank="1" showInputMessage="1" showErrorMessage="1" error="Povoleny jsou hodnoty základní, snížená, zákl. přenesená, sníž. přenesená, nulová." sqref="N165:N170" xr:uid="{00000000-0002-0000-0500-000000000000}">
      <formula1>"základní, snížená, zákl. přenesená, sníž. přenesená, nulová"</formula1>
    </dataValidation>
    <dataValidation type="list" allowBlank="1" showInputMessage="1" showErrorMessage="1" error="Povoleny jsou hodnoty K, M." sqref="D165:D170" xr:uid="{00000000-0002-0000-0500-000001000000}">
      <formula1>"K, M"</formula1>
    </dataValidation>
  </dataValidations>
  <pageMargins left="0.39370078740157483" right="0.39370078740157483" top="0.39370078740157483" bottom="0.39370078740157483" header="0" footer="0"/>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6</vt:i4>
      </vt:variant>
    </vt:vector>
  </HeadingPairs>
  <TitlesOfParts>
    <vt:vector size="12" baseType="lpstr">
      <vt:lpstr>Rekapitulace stavby</vt:lpstr>
      <vt:lpstr>1.01 - Bourané konstrukce</vt:lpstr>
      <vt:lpstr>1.02 - Nové konstrukce</vt:lpstr>
      <vt:lpstr>SO02 - Vyústění odvodnění</vt:lpstr>
      <vt:lpstr>SO03 - Napojení na kanali...</vt:lpstr>
      <vt:lpstr>VRN - Vedlejší rozpočtové...</vt:lpstr>
      <vt:lpstr>'1.01 - Bourané konstrukce'!Oblast_tisku</vt:lpstr>
      <vt:lpstr>'1.02 - Nové konstrukce'!Oblast_tisku</vt:lpstr>
      <vt:lpstr>'Rekapitulace stavby'!Oblast_tisku</vt:lpstr>
      <vt:lpstr>'SO02 - Vyústění odvodnění'!Oblast_tisku</vt:lpstr>
      <vt:lpstr>'SO03 - Napojení na kanali...'!Oblast_tisku</vt:lpstr>
      <vt:lpstr>'VRN - Vedlejší rozpočtové...'!Oblast_tisku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Valehrach</dc:creator>
  <cp:lastModifiedBy>Sedláček Ivan</cp:lastModifiedBy>
  <cp:lastPrinted>2023-11-14T14:07:24Z</cp:lastPrinted>
  <dcterms:created xsi:type="dcterms:W3CDTF">2022-08-29T12:13:47Z</dcterms:created>
  <dcterms:modified xsi:type="dcterms:W3CDTF">2024-10-25T12:09:01Z</dcterms:modified>
</cp:coreProperties>
</file>